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xl/slicerCaches/slicerCache1.xml" ContentType="application/vnd.ms-excel.slicerCache+xml"/>
  <Override PartName="/xl/slicers/slicer1.xml" ContentType="application/vnd.ms-excel.slicer+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codeName="{9351B8E1-9728-8E5E-8161-817DCB669FF3}"/>
  <workbookPr codeName="DieseArbeitsmappe" defaultThemeVersion="124226"/>
  <bookViews>
    <workbookView xWindow="-105" yWindow="-105" windowWidth="22695" windowHeight="14595" tabRatio="882" activeTab="2"/>
  </bookViews>
  <sheets>
    <sheet name="Teams" sheetId="11" r:id="rId1"/>
    <sheet name="Teilnehmer erfassen" sheetId="1" r:id="rId2"/>
    <sheet name="Auswertung" sheetId="183" r:id="rId3"/>
    <sheet name="VfL Winterbach 1" sheetId="18" r:id="rId4"/>
    <sheet name="VfL Winterbach 2" sheetId="336" r:id="rId5"/>
    <sheet name="TSV Schmiden" sheetId="337" r:id="rId6"/>
    <sheet name="SG Schorndorf" sheetId="338" r:id="rId7"/>
    <sheet name="SV Remshalden" sheetId="339" r:id="rId8"/>
    <sheet name="LG Kernen" sheetId="340" r:id="rId9"/>
    <sheet name="TSF Welzheim" sheetId="341" r:id="rId10"/>
    <sheet name="LG Weissacher Tal" sheetId="342" r:id="rId11"/>
    <sheet name="SG Weinstadt 1" sheetId="343" r:id="rId12"/>
    <sheet name="SG Weinstadt 2" sheetId="344" r:id="rId13"/>
    <sheet name="SV Winnenden" sheetId="345" r:id="rId14"/>
    <sheet name="LG Limes-Rems" sheetId="346" r:id="rId15"/>
    <sheet name="Winterbach 1 (Backup)" sheetId="243" state="hidden" r:id="rId16"/>
  </sheets>
  <definedNames>
    <definedName name="_xlnm._FilterDatabase" localSheetId="2" hidden="1">Auswertung!#REF!</definedName>
    <definedName name="_xlnm._FilterDatabase" localSheetId="8" hidden="1">'LG Kernen'!#REF!</definedName>
    <definedName name="_xlnm._FilterDatabase" localSheetId="14" hidden="1">'LG Limes-Rems'!#REF!</definedName>
    <definedName name="_xlnm._FilterDatabase" localSheetId="10" hidden="1">'LG Weissacher Tal'!#REF!</definedName>
    <definedName name="_xlnm._FilterDatabase" localSheetId="6" hidden="1">'SG Schorndorf'!#REF!</definedName>
    <definedName name="_xlnm._FilterDatabase" localSheetId="11" hidden="1">'SG Weinstadt 1'!#REF!</definedName>
    <definedName name="_xlnm._FilterDatabase" localSheetId="12" hidden="1">'SG Weinstadt 2'!#REF!</definedName>
    <definedName name="_xlnm._FilterDatabase" localSheetId="7" hidden="1">'SV Remshalden'!#REF!</definedName>
    <definedName name="_xlnm._FilterDatabase" localSheetId="13" hidden="1">'SV Winnenden'!#REF!</definedName>
    <definedName name="_xlnm._FilterDatabase" localSheetId="0" hidden="1">Teams!#REF!</definedName>
    <definedName name="_xlnm._FilterDatabase" localSheetId="1" hidden="1">'Teilnehmer erfassen'!#REF!</definedName>
    <definedName name="_xlnm._FilterDatabase" localSheetId="9" hidden="1">'TSF Welzheim'!#REF!</definedName>
    <definedName name="_xlnm._FilterDatabase" localSheetId="5" hidden="1">'TSV Schmiden'!#REF!</definedName>
    <definedName name="_xlnm._FilterDatabase" localSheetId="3" hidden="1">'VfL Winterbach 1'!#REF!</definedName>
    <definedName name="_xlnm._FilterDatabase" localSheetId="4" hidden="1">'VfL Winterbach 2'!#REF!</definedName>
    <definedName name="_xlnm._FilterDatabase" localSheetId="15" hidden="1">'Winterbach 1 (Backup)'!#REF!</definedName>
    <definedName name="Datenschnitt_AKL">#N/A</definedName>
    <definedName name="_xlnm.Print_Area" localSheetId="15">'Winterbach 1 (Backup)'!#REF!</definedName>
    <definedName name="TeamNamen" localSheetId="8">Teams[Team]</definedName>
    <definedName name="TeamNamen" localSheetId="14">Teams[Team]</definedName>
    <definedName name="TeamNamen" localSheetId="10">Teams[Team]</definedName>
    <definedName name="TeamNamen" localSheetId="6">Teams[Team]</definedName>
    <definedName name="TeamNamen" localSheetId="11">Teams[Team]</definedName>
    <definedName name="TeamNamen" localSheetId="12">Teams[Team]</definedName>
    <definedName name="TeamNamen" localSheetId="7">Teams[Team]</definedName>
    <definedName name="TeamNamen" localSheetId="13">Teams[Team]</definedName>
    <definedName name="TeamNamen" localSheetId="9">Teams[Team]</definedName>
    <definedName name="TeamNamen" localSheetId="5">Teams[Team]</definedName>
    <definedName name="TeamNamen" localSheetId="4">Teams[Team]</definedName>
    <definedName name="TeamNamen" localSheetId="15">Teams[Team]</definedName>
    <definedName name="TeamNamen">Teams[Team]</definedName>
  </definedNames>
  <calcPr calcId="145621"/>
  <extLst>
    <ext xmlns:x15="http://schemas.microsoft.com/office/spreadsheetml/2010/11/main" uri="{46BE6895-7355-4a93-B00E-2C351335B9C9}">
      <x15:slicerCaches xmlns:x14="http://schemas.microsoft.com/office/spreadsheetml/2009/9/main">
        <x14:slicerCache r:id="rId17"/>
      </x15:slicerCaches>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346" l="1"/>
  <c r="A13" i="346" s="1"/>
  <c r="A1" i="345"/>
  <c r="A6" i="345" s="1"/>
  <c r="A1" i="344"/>
  <c r="A15" i="344" s="1"/>
  <c r="A1" i="343"/>
  <c r="A15" i="343" s="1"/>
  <c r="A1" i="342"/>
  <c r="A15" i="342" s="1"/>
  <c r="A1" i="341"/>
  <c r="A15" i="341" s="1"/>
  <c r="A1" i="340"/>
  <c r="A15" i="340" s="1"/>
  <c r="A1" i="339"/>
  <c r="A15" i="339" s="1"/>
  <c r="A1" i="338"/>
  <c r="A13" i="338" s="1"/>
  <c r="F13" i="338" s="1"/>
  <c r="A1" i="337"/>
  <c r="A15" i="337" s="1"/>
  <c r="A1" i="336"/>
  <c r="A15" i="336" s="1"/>
  <c r="R13" i="18"/>
  <c r="R4" i="18"/>
  <c r="R5" i="18"/>
  <c r="R6" i="18"/>
  <c r="R7" i="18"/>
  <c r="R8" i="18"/>
  <c r="R9" i="18"/>
  <c r="R10" i="18"/>
  <c r="R11" i="18"/>
  <c r="R12" i="18"/>
  <c r="R3" i="18"/>
  <c r="G13" i="346" l="1"/>
  <c r="C13" i="346"/>
  <c r="N13" i="346"/>
  <c r="J13" i="346"/>
  <c r="F13" i="346"/>
  <c r="B13" i="346"/>
  <c r="M13" i="346"/>
  <c r="E13" i="346"/>
  <c r="H13" i="346" s="1"/>
  <c r="I13" i="346"/>
  <c r="L13" i="346"/>
  <c r="O13" i="346" s="1"/>
  <c r="D13" i="346"/>
  <c r="P13" i="346"/>
  <c r="R13" i="346" s="1"/>
  <c r="Q13" i="346"/>
  <c r="A9" i="346"/>
  <c r="A15" i="346"/>
  <c r="A12" i="346"/>
  <c r="A10" i="346"/>
  <c r="A8" i="346"/>
  <c r="A6" i="346"/>
  <c r="A4" i="346"/>
  <c r="A5" i="346"/>
  <c r="A3" i="346"/>
  <c r="A7" i="346"/>
  <c r="A11" i="346"/>
  <c r="G6" i="345"/>
  <c r="C6" i="345"/>
  <c r="N6" i="345"/>
  <c r="Q6" i="345"/>
  <c r="J6" i="345"/>
  <c r="E6" i="345"/>
  <c r="P6" i="345"/>
  <c r="R6" i="345" s="1"/>
  <c r="I6" i="345"/>
  <c r="K6" i="345" s="1"/>
  <c r="D6" i="345"/>
  <c r="M6" i="345"/>
  <c r="B6" i="345"/>
  <c r="L6" i="345"/>
  <c r="O6" i="345" s="1"/>
  <c r="F6" i="345"/>
  <c r="A4" i="345"/>
  <c r="A15" i="345"/>
  <c r="A12" i="345"/>
  <c r="A10" i="345"/>
  <c r="A8" i="345"/>
  <c r="A13" i="345"/>
  <c r="A11" i="345"/>
  <c r="A9" i="345"/>
  <c r="A7" i="345"/>
  <c r="A5" i="345"/>
  <c r="A3" i="345"/>
  <c r="A3" i="344"/>
  <c r="A6" i="344"/>
  <c r="E6" i="344" s="1"/>
  <c r="A4" i="344"/>
  <c r="A8" i="344"/>
  <c r="P8" i="344" s="1"/>
  <c r="P6" i="344"/>
  <c r="L6" i="344"/>
  <c r="D6" i="344"/>
  <c r="G6" i="344"/>
  <c r="C6" i="344"/>
  <c r="N6" i="344"/>
  <c r="J6" i="344"/>
  <c r="F6" i="344"/>
  <c r="B6" i="344"/>
  <c r="Q6" i="344"/>
  <c r="R6" i="344" s="1"/>
  <c r="N3" i="344"/>
  <c r="J3" i="344"/>
  <c r="F3" i="344"/>
  <c r="B3" i="344"/>
  <c r="P3" i="344"/>
  <c r="L3" i="344"/>
  <c r="D3" i="344"/>
  <c r="I3" i="344"/>
  <c r="Q3" i="344"/>
  <c r="I6" i="344"/>
  <c r="K6" i="344" s="1"/>
  <c r="P4" i="344"/>
  <c r="L4" i="344"/>
  <c r="D4" i="344"/>
  <c r="C4" i="344"/>
  <c r="G4" i="344"/>
  <c r="N4" i="344"/>
  <c r="J4" i="344"/>
  <c r="F4" i="344"/>
  <c r="B4" i="344"/>
  <c r="Q4" i="344"/>
  <c r="R4" i="344" s="1"/>
  <c r="M6" i="344"/>
  <c r="O6" i="344" s="1"/>
  <c r="A9" i="344"/>
  <c r="A5" i="344"/>
  <c r="A7" i="344"/>
  <c r="A11" i="344"/>
  <c r="A13" i="344"/>
  <c r="A10" i="344"/>
  <c r="A12" i="344"/>
  <c r="A3" i="343"/>
  <c r="A5" i="343"/>
  <c r="A7" i="343"/>
  <c r="A9" i="343"/>
  <c r="A11" i="343"/>
  <c r="A13" i="343"/>
  <c r="A4" i="343"/>
  <c r="A6" i="343"/>
  <c r="A8" i="343"/>
  <c r="A10" i="343"/>
  <c r="A12" i="343"/>
  <c r="A3" i="342"/>
  <c r="A5" i="342"/>
  <c r="A7" i="342"/>
  <c r="A9" i="342"/>
  <c r="A11" i="342"/>
  <c r="A13" i="342"/>
  <c r="A4" i="342"/>
  <c r="A6" i="342"/>
  <c r="A8" i="342"/>
  <c r="A10" i="342"/>
  <c r="A12" i="342"/>
  <c r="A3" i="341"/>
  <c r="A5" i="341"/>
  <c r="A7" i="341"/>
  <c r="A9" i="341"/>
  <c r="A11" i="341"/>
  <c r="A13" i="341"/>
  <c r="A4" i="341"/>
  <c r="A6" i="341"/>
  <c r="A8" i="341"/>
  <c r="A10" i="341"/>
  <c r="A12" i="341"/>
  <c r="A3" i="340"/>
  <c r="A5" i="340"/>
  <c r="A7" i="340"/>
  <c r="A9" i="340"/>
  <c r="A11" i="340"/>
  <c r="A13" i="340"/>
  <c r="A4" i="340"/>
  <c r="A6" i="340"/>
  <c r="A8" i="340"/>
  <c r="A10" i="340"/>
  <c r="A12" i="340"/>
  <c r="A3" i="339"/>
  <c r="A5" i="339"/>
  <c r="A7" i="339"/>
  <c r="A9" i="339"/>
  <c r="A11" i="339"/>
  <c r="A13" i="339"/>
  <c r="A4" i="339"/>
  <c r="A6" i="339"/>
  <c r="A8" i="339"/>
  <c r="A10" i="339"/>
  <c r="A12" i="339"/>
  <c r="A4" i="338"/>
  <c r="G4" i="338" s="1"/>
  <c r="A6" i="338"/>
  <c r="P6" i="338" s="1"/>
  <c r="R6" i="338" s="1"/>
  <c r="C4" i="338"/>
  <c r="N4" i="338"/>
  <c r="F4" i="338"/>
  <c r="B4" i="338"/>
  <c r="I4" i="338"/>
  <c r="E6" i="338"/>
  <c r="B13" i="338"/>
  <c r="L4" i="338"/>
  <c r="Q13" i="338"/>
  <c r="M13" i="338"/>
  <c r="I13" i="338"/>
  <c r="K13" i="338" s="1"/>
  <c r="E13" i="338"/>
  <c r="G13" i="338"/>
  <c r="C13" i="338"/>
  <c r="P13" i="338"/>
  <c r="R13" i="338" s="1"/>
  <c r="L13" i="338"/>
  <c r="D13" i="338"/>
  <c r="H13" i="338" s="1"/>
  <c r="E4" i="338"/>
  <c r="G6" i="338"/>
  <c r="C6" i="338"/>
  <c r="Q6" i="338"/>
  <c r="N6" i="338"/>
  <c r="J6" i="338"/>
  <c r="F6" i="338"/>
  <c r="I6" i="338"/>
  <c r="J13" i="338"/>
  <c r="D6" i="338"/>
  <c r="L6" i="338"/>
  <c r="N13" i="338"/>
  <c r="O13" i="338" s="1"/>
  <c r="A8" i="338"/>
  <c r="A10" i="338"/>
  <c r="A12" i="338"/>
  <c r="A15" i="338"/>
  <c r="A3" i="338"/>
  <c r="A5" i="338"/>
  <c r="A7" i="338"/>
  <c r="A9" i="338"/>
  <c r="A11" i="338"/>
  <c r="A4" i="337"/>
  <c r="A6" i="337"/>
  <c r="A10" i="337"/>
  <c r="A12" i="337"/>
  <c r="A3" i="337"/>
  <c r="A5" i="337"/>
  <c r="A7" i="337"/>
  <c r="A9" i="337"/>
  <c r="A11" i="337"/>
  <c r="A13" i="337"/>
  <c r="A8" i="337"/>
  <c r="A6" i="336"/>
  <c r="A8" i="336"/>
  <c r="A10" i="336"/>
  <c r="A3" i="336"/>
  <c r="A5" i="336"/>
  <c r="A7" i="336"/>
  <c r="A9" i="336"/>
  <c r="A11" i="336"/>
  <c r="A13" i="336"/>
  <c r="A4" i="336"/>
  <c r="A12" i="336"/>
  <c r="A1" i="243"/>
  <c r="A11" i="243" s="1"/>
  <c r="C2" i="11"/>
  <c r="K13" i="346" l="1"/>
  <c r="G11" i="346"/>
  <c r="C11" i="346"/>
  <c r="N11" i="346"/>
  <c r="J11" i="346"/>
  <c r="F11" i="346"/>
  <c r="B11" i="346"/>
  <c r="Q11" i="346"/>
  <c r="I11" i="346"/>
  <c r="K11" i="346" s="1"/>
  <c r="P11" i="346"/>
  <c r="M11" i="346"/>
  <c r="E11" i="346"/>
  <c r="L11" i="346"/>
  <c r="D11" i="346"/>
  <c r="Q4" i="346"/>
  <c r="M4" i="346"/>
  <c r="I4" i="346"/>
  <c r="E4" i="346"/>
  <c r="P4" i="346"/>
  <c r="R4" i="346" s="1"/>
  <c r="F4" i="346"/>
  <c r="C4" i="346"/>
  <c r="J4" i="346"/>
  <c r="K4" i="346" s="1"/>
  <c r="D4" i="346"/>
  <c r="N4" i="346"/>
  <c r="B4" i="346"/>
  <c r="L4" i="346"/>
  <c r="G4" i="346"/>
  <c r="Q12" i="346"/>
  <c r="M12" i="346"/>
  <c r="I12" i="346"/>
  <c r="E12" i="346"/>
  <c r="P12" i="346"/>
  <c r="R12" i="346" s="1"/>
  <c r="L12" i="346"/>
  <c r="D12" i="346"/>
  <c r="G12" i="346"/>
  <c r="C12" i="346"/>
  <c r="N12" i="346"/>
  <c r="F12" i="346"/>
  <c r="K12" i="346"/>
  <c r="J12" i="346"/>
  <c r="B12" i="346"/>
  <c r="G7" i="346"/>
  <c r="C7" i="346"/>
  <c r="N7" i="346"/>
  <c r="J7" i="346"/>
  <c r="F7" i="346"/>
  <c r="B7" i="346"/>
  <c r="Q7" i="346"/>
  <c r="I7" i="346"/>
  <c r="K7" i="346" s="1"/>
  <c r="M7" i="346"/>
  <c r="P7" i="346"/>
  <c r="R7" i="346" s="1"/>
  <c r="E7" i="346"/>
  <c r="L7" i="346"/>
  <c r="D7" i="346"/>
  <c r="H7" i="346" s="1"/>
  <c r="Q6" i="346"/>
  <c r="M6" i="346"/>
  <c r="I6" i="346"/>
  <c r="E6" i="346"/>
  <c r="P6" i="346"/>
  <c r="R6" i="346" s="1"/>
  <c r="L6" i="346"/>
  <c r="G6" i="346"/>
  <c r="B6" i="346"/>
  <c r="J6" i="346"/>
  <c r="K6" i="346" s="1"/>
  <c r="F6" i="346"/>
  <c r="D6" i="346"/>
  <c r="H6" i="346" s="1"/>
  <c r="N6" i="346"/>
  <c r="C6" i="346"/>
  <c r="G3" i="346"/>
  <c r="C3" i="346"/>
  <c r="M3" i="346"/>
  <c r="B3" i="346"/>
  <c r="J3" i="346"/>
  <c r="Q3" i="346"/>
  <c r="L3" i="346"/>
  <c r="F3" i="346"/>
  <c r="H3" i="346" s="1"/>
  <c r="P3" i="346"/>
  <c r="R3" i="346" s="1"/>
  <c r="E3" i="346"/>
  <c r="I3" i="346"/>
  <c r="K3" i="346" s="1"/>
  <c r="N3" i="346"/>
  <c r="D3" i="346"/>
  <c r="Q8" i="346"/>
  <c r="M8" i="346"/>
  <c r="I8" i="346"/>
  <c r="E8" i="346"/>
  <c r="P8" i="346"/>
  <c r="L8" i="346"/>
  <c r="O8" i="346" s="1"/>
  <c r="D8" i="346"/>
  <c r="H8" i="346" s="1"/>
  <c r="G8" i="346"/>
  <c r="N8" i="346"/>
  <c r="F8" i="346"/>
  <c r="R8" i="346"/>
  <c r="J8" i="346"/>
  <c r="B8" i="346"/>
  <c r="C8" i="346"/>
  <c r="G9" i="346"/>
  <c r="C9" i="346"/>
  <c r="N9" i="346"/>
  <c r="J9" i="346"/>
  <c r="F9" i="346"/>
  <c r="B9" i="346"/>
  <c r="M9" i="346"/>
  <c r="E9" i="346"/>
  <c r="I9" i="346"/>
  <c r="L9" i="346"/>
  <c r="D9" i="346"/>
  <c r="H9" i="346" s="1"/>
  <c r="Q9" i="346"/>
  <c r="P9" i="346"/>
  <c r="R9" i="346" s="1"/>
  <c r="G5" i="346"/>
  <c r="C5" i="346"/>
  <c r="N5" i="346"/>
  <c r="I5" i="346"/>
  <c r="D5" i="346"/>
  <c r="Q5" i="346"/>
  <c r="F5" i="346"/>
  <c r="M5" i="346"/>
  <c r="B5" i="346"/>
  <c r="L5" i="346"/>
  <c r="O5" i="346" s="1"/>
  <c r="J5" i="346"/>
  <c r="P5" i="346"/>
  <c r="E5" i="346"/>
  <c r="H5" i="346" s="1"/>
  <c r="Q10" i="346"/>
  <c r="M10" i="346"/>
  <c r="I10" i="346"/>
  <c r="K10" i="346" s="1"/>
  <c r="E10" i="346"/>
  <c r="P10" i="346"/>
  <c r="R10" i="346" s="1"/>
  <c r="L10" i="346"/>
  <c r="D10" i="346"/>
  <c r="C10" i="346"/>
  <c r="J10" i="346"/>
  <c r="B10" i="346"/>
  <c r="G10" i="346"/>
  <c r="H10" i="346" s="1"/>
  <c r="N10" i="346"/>
  <c r="O10" i="346" s="1"/>
  <c r="F10" i="346"/>
  <c r="H6" i="345"/>
  <c r="G11" i="345"/>
  <c r="C11" i="345"/>
  <c r="N11" i="345"/>
  <c r="J11" i="345"/>
  <c r="F11" i="345"/>
  <c r="B11" i="345"/>
  <c r="Q11" i="345"/>
  <c r="M11" i="345"/>
  <c r="I11" i="345"/>
  <c r="K11" i="345" s="1"/>
  <c r="E11" i="345"/>
  <c r="P11" i="345"/>
  <c r="R11" i="345" s="1"/>
  <c r="L11" i="345"/>
  <c r="O11" i="345" s="1"/>
  <c r="D11" i="345"/>
  <c r="H11" i="345" s="1"/>
  <c r="Q12" i="345"/>
  <c r="M12" i="345"/>
  <c r="I12" i="345"/>
  <c r="E12" i="345"/>
  <c r="P12" i="345"/>
  <c r="L12" i="345"/>
  <c r="O12" i="345" s="1"/>
  <c r="D12" i="345"/>
  <c r="H12" i="345" s="1"/>
  <c r="K12" i="345"/>
  <c r="G12" i="345"/>
  <c r="C12" i="345"/>
  <c r="R12" i="345"/>
  <c r="N12" i="345"/>
  <c r="J12" i="345"/>
  <c r="F12" i="345"/>
  <c r="B12" i="345"/>
  <c r="Q3" i="345"/>
  <c r="M3" i="345"/>
  <c r="I3" i="345"/>
  <c r="E3" i="345"/>
  <c r="P3" i="345"/>
  <c r="F3" i="345"/>
  <c r="J3" i="345"/>
  <c r="D3" i="345"/>
  <c r="R3" i="345"/>
  <c r="G3" i="345"/>
  <c r="B3" i="345"/>
  <c r="N3" i="345"/>
  <c r="H3" i="345"/>
  <c r="C3" i="345"/>
  <c r="L3" i="345"/>
  <c r="O3" i="345" s="1"/>
  <c r="Q5" i="345"/>
  <c r="M5" i="345"/>
  <c r="I5" i="345"/>
  <c r="E5" i="345"/>
  <c r="L5" i="345"/>
  <c r="G5" i="345"/>
  <c r="B5" i="345"/>
  <c r="P5" i="345"/>
  <c r="R5" i="345" s="1"/>
  <c r="F5" i="345"/>
  <c r="J5" i="345"/>
  <c r="K5" i="345" s="1"/>
  <c r="D5" i="345"/>
  <c r="H5" i="345" s="1"/>
  <c r="N5" i="345"/>
  <c r="C5" i="345"/>
  <c r="G13" i="345"/>
  <c r="C13" i="345"/>
  <c r="R13" i="345"/>
  <c r="N13" i="345"/>
  <c r="J13" i="345"/>
  <c r="F13" i="345"/>
  <c r="B13" i="345"/>
  <c r="Q13" i="345"/>
  <c r="M13" i="345"/>
  <c r="I13" i="345"/>
  <c r="K13" i="345" s="1"/>
  <c r="E13" i="345"/>
  <c r="P13" i="345"/>
  <c r="L13" i="345"/>
  <c r="O13" i="345" s="1"/>
  <c r="D13" i="345"/>
  <c r="H13" i="345" s="1"/>
  <c r="G7" i="345"/>
  <c r="C7" i="345"/>
  <c r="N7" i="345"/>
  <c r="J7" i="345"/>
  <c r="F7" i="345"/>
  <c r="B7" i="345"/>
  <c r="Q7" i="345"/>
  <c r="M7" i="345"/>
  <c r="I7" i="345"/>
  <c r="E7" i="345"/>
  <c r="P7" i="345"/>
  <c r="R7" i="345" s="1"/>
  <c r="L7" i="345"/>
  <c r="O7" i="345" s="1"/>
  <c r="D7" i="345"/>
  <c r="H7" i="345" s="1"/>
  <c r="Q8" i="345"/>
  <c r="M8" i="345"/>
  <c r="I8" i="345"/>
  <c r="E8" i="345"/>
  <c r="P8" i="345"/>
  <c r="R8" i="345" s="1"/>
  <c r="L8" i="345"/>
  <c r="O8" i="345" s="1"/>
  <c r="D8" i="345"/>
  <c r="G8" i="345"/>
  <c r="C8" i="345"/>
  <c r="N8" i="345"/>
  <c r="J8" i="345"/>
  <c r="F8" i="345"/>
  <c r="B8" i="345"/>
  <c r="G4" i="345"/>
  <c r="C4" i="345"/>
  <c r="N4" i="345"/>
  <c r="I4" i="345"/>
  <c r="D4" i="345"/>
  <c r="M4" i="345"/>
  <c r="B4" i="345"/>
  <c r="P4" i="345"/>
  <c r="E4" i="345"/>
  <c r="Q4" i="345"/>
  <c r="L4" i="345"/>
  <c r="O4" i="345" s="1"/>
  <c r="F4" i="345"/>
  <c r="H4" i="345" s="1"/>
  <c r="J4" i="345"/>
  <c r="G9" i="345"/>
  <c r="C9" i="345"/>
  <c r="R9" i="345"/>
  <c r="N9" i="345"/>
  <c r="J9" i="345"/>
  <c r="F9" i="345"/>
  <c r="B9" i="345"/>
  <c r="Q9" i="345"/>
  <c r="M9" i="345"/>
  <c r="I9" i="345"/>
  <c r="K9" i="345" s="1"/>
  <c r="E9" i="345"/>
  <c r="P9" i="345"/>
  <c r="L9" i="345"/>
  <c r="O9" i="345" s="1"/>
  <c r="D9" i="345"/>
  <c r="H9" i="345" s="1"/>
  <c r="Q10" i="345"/>
  <c r="M10" i="345"/>
  <c r="I10" i="345"/>
  <c r="E10" i="345"/>
  <c r="P10" i="345"/>
  <c r="L10" i="345"/>
  <c r="O10" i="345" s="1"/>
  <c r="D10" i="345"/>
  <c r="H10" i="345" s="1"/>
  <c r="K10" i="345"/>
  <c r="G10" i="345"/>
  <c r="C10" i="345"/>
  <c r="R10" i="345"/>
  <c r="N10" i="345"/>
  <c r="J10" i="345"/>
  <c r="F10" i="345"/>
  <c r="B10" i="345"/>
  <c r="I8" i="344"/>
  <c r="K8" i="344" s="1"/>
  <c r="R3" i="344"/>
  <c r="N8" i="344"/>
  <c r="D8" i="344"/>
  <c r="Q8" i="344"/>
  <c r="H6" i="344"/>
  <c r="M4" i="344"/>
  <c r="E4" i="344"/>
  <c r="H4" i="344" s="1"/>
  <c r="I4" i="344"/>
  <c r="O4" i="344"/>
  <c r="J8" i="344"/>
  <c r="G8" i="344"/>
  <c r="M8" i="344"/>
  <c r="K4" i="344"/>
  <c r="E8" i="344"/>
  <c r="B8" i="344"/>
  <c r="R8" i="344"/>
  <c r="L8" i="344"/>
  <c r="F8" i="344"/>
  <c r="C8" i="344"/>
  <c r="E3" i="344"/>
  <c r="H3" i="344" s="1"/>
  <c r="C3" i="344"/>
  <c r="M3" i="344"/>
  <c r="O3" i="344" s="1"/>
  <c r="G3" i="344"/>
  <c r="Q10" i="344"/>
  <c r="M10" i="344"/>
  <c r="I10" i="344"/>
  <c r="E10" i="344"/>
  <c r="P10" i="344"/>
  <c r="L10" i="344"/>
  <c r="D10" i="344"/>
  <c r="H10" i="344" s="1"/>
  <c r="G10" i="344"/>
  <c r="C10" i="344"/>
  <c r="O10" i="344"/>
  <c r="R10" i="344"/>
  <c r="N10" i="344"/>
  <c r="J10" i="344"/>
  <c r="K10" i="344" s="1"/>
  <c r="F10" i="344"/>
  <c r="B10" i="344"/>
  <c r="N5" i="344"/>
  <c r="J5" i="344"/>
  <c r="K5" i="344" s="1"/>
  <c r="F5" i="344"/>
  <c r="B5" i="344"/>
  <c r="Q5" i="344"/>
  <c r="M5" i="344"/>
  <c r="E5" i="344"/>
  <c r="I5" i="344"/>
  <c r="P5" i="344"/>
  <c r="R5" i="344" s="1"/>
  <c r="L5" i="344"/>
  <c r="O5" i="344" s="1"/>
  <c r="D5" i="344"/>
  <c r="H5" i="344" s="1"/>
  <c r="G5" i="344"/>
  <c r="C5" i="344"/>
  <c r="G13" i="344"/>
  <c r="C13" i="344"/>
  <c r="R13" i="344"/>
  <c r="N13" i="344"/>
  <c r="J13" i="344"/>
  <c r="F13" i="344"/>
  <c r="B13" i="344"/>
  <c r="Q13" i="344"/>
  <c r="M13" i="344"/>
  <c r="I13" i="344"/>
  <c r="K13" i="344" s="1"/>
  <c r="E13" i="344"/>
  <c r="P13" i="344"/>
  <c r="L13" i="344"/>
  <c r="O13" i="344" s="1"/>
  <c r="D13" i="344"/>
  <c r="H13" i="344" s="1"/>
  <c r="K9" i="344"/>
  <c r="G9" i="344"/>
  <c r="C9" i="344"/>
  <c r="N9" i="344"/>
  <c r="J9" i="344"/>
  <c r="F9" i="344"/>
  <c r="B9" i="344"/>
  <c r="Q9" i="344"/>
  <c r="I9" i="344"/>
  <c r="E9" i="344"/>
  <c r="M9" i="344"/>
  <c r="P9" i="344"/>
  <c r="R9" i="344" s="1"/>
  <c r="L9" i="344"/>
  <c r="O9" i="344" s="1"/>
  <c r="H9" i="344"/>
  <c r="D9" i="344"/>
  <c r="K3" i="344"/>
  <c r="G11" i="344"/>
  <c r="C11" i="344"/>
  <c r="N11" i="344"/>
  <c r="J11" i="344"/>
  <c r="F11" i="344"/>
  <c r="B11" i="344"/>
  <c r="Q11" i="344"/>
  <c r="M11" i="344"/>
  <c r="I11" i="344"/>
  <c r="K11" i="344" s="1"/>
  <c r="E11" i="344"/>
  <c r="P11" i="344"/>
  <c r="R11" i="344" s="1"/>
  <c r="L11" i="344"/>
  <c r="O11" i="344" s="1"/>
  <c r="H11" i="344"/>
  <c r="D11" i="344"/>
  <c r="Q12" i="344"/>
  <c r="M12" i="344"/>
  <c r="I12" i="344"/>
  <c r="K12" i="344" s="1"/>
  <c r="E12" i="344"/>
  <c r="P12" i="344"/>
  <c r="L12" i="344"/>
  <c r="D12" i="344"/>
  <c r="O12" i="344"/>
  <c r="G12" i="344"/>
  <c r="H12" i="344" s="1"/>
  <c r="C12" i="344"/>
  <c r="R12" i="344"/>
  <c r="N12" i="344"/>
  <c r="J12" i="344"/>
  <c r="F12" i="344"/>
  <c r="B12" i="344"/>
  <c r="N7" i="344"/>
  <c r="J7" i="344"/>
  <c r="F7" i="344"/>
  <c r="B7" i="344"/>
  <c r="Q7" i="344"/>
  <c r="I7" i="344"/>
  <c r="K7" i="344" s="1"/>
  <c r="M7" i="344"/>
  <c r="E7" i="344"/>
  <c r="P7" i="344"/>
  <c r="R7" i="344" s="1"/>
  <c r="L7" i="344"/>
  <c r="O7" i="344" s="1"/>
  <c r="D7" i="344"/>
  <c r="H7" i="344" s="1"/>
  <c r="G7" i="344"/>
  <c r="C7" i="344"/>
  <c r="Q6" i="343"/>
  <c r="M6" i="343"/>
  <c r="I6" i="343"/>
  <c r="E6" i="343"/>
  <c r="P6" i="343"/>
  <c r="L6" i="343"/>
  <c r="D6" i="343"/>
  <c r="G6" i="343"/>
  <c r="C6" i="343"/>
  <c r="R6" i="343"/>
  <c r="N6" i="343"/>
  <c r="O6" i="343" s="1"/>
  <c r="J6" i="343"/>
  <c r="K6" i="343" s="1"/>
  <c r="F6" i="343"/>
  <c r="B6" i="343"/>
  <c r="G9" i="343"/>
  <c r="C9" i="343"/>
  <c r="N9" i="343"/>
  <c r="J9" i="343"/>
  <c r="F9" i="343"/>
  <c r="B9" i="343"/>
  <c r="Q9" i="343"/>
  <c r="M9" i="343"/>
  <c r="I9" i="343"/>
  <c r="K9" i="343" s="1"/>
  <c r="E9" i="343"/>
  <c r="P9" i="343"/>
  <c r="R9" i="343" s="1"/>
  <c r="L9" i="343"/>
  <c r="O9" i="343" s="1"/>
  <c r="D9" i="343"/>
  <c r="H9" i="343" s="1"/>
  <c r="Q12" i="343"/>
  <c r="M12" i="343"/>
  <c r="I12" i="343"/>
  <c r="K12" i="343" s="1"/>
  <c r="E12" i="343"/>
  <c r="P12" i="343"/>
  <c r="L12" i="343"/>
  <c r="O12" i="343" s="1"/>
  <c r="D12" i="343"/>
  <c r="G12" i="343"/>
  <c r="C12" i="343"/>
  <c r="R12" i="343"/>
  <c r="N12" i="343"/>
  <c r="J12" i="343"/>
  <c r="F12" i="343"/>
  <c r="H12" i="343" s="1"/>
  <c r="B12" i="343"/>
  <c r="Q4" i="343"/>
  <c r="M4" i="343"/>
  <c r="I4" i="343"/>
  <c r="E4" i="343"/>
  <c r="P4" i="343"/>
  <c r="L4" i="343"/>
  <c r="O4" i="343" s="1"/>
  <c r="D4" i="343"/>
  <c r="G4" i="343"/>
  <c r="C4" i="343"/>
  <c r="R4" i="343"/>
  <c r="N4" i="343"/>
  <c r="J4" i="343"/>
  <c r="K4" i="343" s="1"/>
  <c r="F4" i="343"/>
  <c r="H4" i="343" s="1"/>
  <c r="B4" i="343"/>
  <c r="G7" i="343"/>
  <c r="C7" i="343"/>
  <c r="N7" i="343"/>
  <c r="J7" i="343"/>
  <c r="F7" i="343"/>
  <c r="B7" i="343"/>
  <c r="Q7" i="343"/>
  <c r="M7" i="343"/>
  <c r="I7" i="343"/>
  <c r="E7" i="343"/>
  <c r="P7" i="343"/>
  <c r="R7" i="343" s="1"/>
  <c r="L7" i="343"/>
  <c r="O7" i="343" s="1"/>
  <c r="D7" i="343"/>
  <c r="Q10" i="343"/>
  <c r="M10" i="343"/>
  <c r="I10" i="343"/>
  <c r="E10" i="343"/>
  <c r="P10" i="343"/>
  <c r="L10" i="343"/>
  <c r="D10" i="343"/>
  <c r="H10" i="343" s="1"/>
  <c r="O10" i="343"/>
  <c r="G10" i="343"/>
  <c r="C10" i="343"/>
  <c r="R10" i="343"/>
  <c r="N10" i="343"/>
  <c r="J10" i="343"/>
  <c r="K10" i="343" s="1"/>
  <c r="F10" i="343"/>
  <c r="B10" i="343"/>
  <c r="G13" i="343"/>
  <c r="C13" i="343"/>
  <c r="N13" i="343"/>
  <c r="J13" i="343"/>
  <c r="F13" i="343"/>
  <c r="B13" i="343"/>
  <c r="Q13" i="343"/>
  <c r="M13" i="343"/>
  <c r="I13" i="343"/>
  <c r="K13" i="343" s="1"/>
  <c r="E13" i="343"/>
  <c r="P13" i="343"/>
  <c r="R13" i="343" s="1"/>
  <c r="L13" i="343"/>
  <c r="O13" i="343" s="1"/>
  <c r="H13" i="343"/>
  <c r="D13" i="343"/>
  <c r="G5" i="343"/>
  <c r="C5" i="343"/>
  <c r="N5" i="343"/>
  <c r="J5" i="343"/>
  <c r="F5" i="343"/>
  <c r="B5" i="343"/>
  <c r="Q5" i="343"/>
  <c r="M5" i="343"/>
  <c r="I5" i="343"/>
  <c r="E5" i="343"/>
  <c r="P5" i="343"/>
  <c r="R5" i="343" s="1"/>
  <c r="L5" i="343"/>
  <c r="O5" i="343" s="1"/>
  <c r="D5" i="343"/>
  <c r="Q8" i="343"/>
  <c r="M8" i="343"/>
  <c r="I8" i="343"/>
  <c r="E8" i="343"/>
  <c r="P8" i="343"/>
  <c r="R8" i="343" s="1"/>
  <c r="L8" i="343"/>
  <c r="D8" i="343"/>
  <c r="G8" i="343"/>
  <c r="C8" i="343"/>
  <c r="N8" i="343"/>
  <c r="O8" i="343" s="1"/>
  <c r="J8" i="343"/>
  <c r="K8" i="343" s="1"/>
  <c r="F8" i="343"/>
  <c r="B8" i="343"/>
  <c r="O11" i="343"/>
  <c r="G11" i="343"/>
  <c r="C11" i="343"/>
  <c r="R11" i="343"/>
  <c r="N11" i="343"/>
  <c r="J11" i="343"/>
  <c r="F11" i="343"/>
  <c r="B11" i="343"/>
  <c r="Q11" i="343"/>
  <c r="M11" i="343"/>
  <c r="I11" i="343"/>
  <c r="K11" i="343" s="1"/>
  <c r="E11" i="343"/>
  <c r="P11" i="343"/>
  <c r="L11" i="343"/>
  <c r="D11" i="343"/>
  <c r="H11" i="343" s="1"/>
  <c r="G3" i="343"/>
  <c r="C3" i="343"/>
  <c r="N3" i="343"/>
  <c r="J3" i="343"/>
  <c r="F3" i="343"/>
  <c r="B3" i="343"/>
  <c r="Q3" i="343"/>
  <c r="M3" i="343"/>
  <c r="I3" i="343"/>
  <c r="K3" i="343" s="1"/>
  <c r="E3" i="343"/>
  <c r="P3" i="343"/>
  <c r="R3" i="343" s="1"/>
  <c r="L3" i="343"/>
  <c r="D3" i="343"/>
  <c r="H3" i="343" s="1"/>
  <c r="Q6" i="342"/>
  <c r="M6" i="342"/>
  <c r="I6" i="342"/>
  <c r="E6" i="342"/>
  <c r="N6" i="342"/>
  <c r="F6" i="342"/>
  <c r="P6" i="342"/>
  <c r="R6" i="342" s="1"/>
  <c r="L6" i="342"/>
  <c r="O6" i="342" s="1"/>
  <c r="D6" i="342"/>
  <c r="B6" i="342"/>
  <c r="K6" i="342"/>
  <c r="G6" i="342"/>
  <c r="C6" i="342"/>
  <c r="J6" i="342"/>
  <c r="G9" i="342"/>
  <c r="C9" i="342"/>
  <c r="P9" i="342"/>
  <c r="N9" i="342"/>
  <c r="J9" i="342"/>
  <c r="F9" i="342"/>
  <c r="B9" i="342"/>
  <c r="Q9" i="342"/>
  <c r="M9" i="342"/>
  <c r="I9" i="342"/>
  <c r="E9" i="342"/>
  <c r="L9" i="342"/>
  <c r="D9" i="342"/>
  <c r="H9" i="342" s="1"/>
  <c r="Q12" i="342"/>
  <c r="M12" i="342"/>
  <c r="I12" i="342"/>
  <c r="E12" i="342"/>
  <c r="P12" i="342"/>
  <c r="L12" i="342"/>
  <c r="D12" i="342"/>
  <c r="N12" i="342"/>
  <c r="F12" i="342"/>
  <c r="G12" i="342"/>
  <c r="C12" i="342"/>
  <c r="R12" i="342"/>
  <c r="J12" i="342"/>
  <c r="K12" i="342" s="1"/>
  <c r="B12" i="342"/>
  <c r="Q4" i="342"/>
  <c r="M4" i="342"/>
  <c r="O4" i="342" s="1"/>
  <c r="I4" i="342"/>
  <c r="E4" i="342"/>
  <c r="N4" i="342"/>
  <c r="B4" i="342"/>
  <c r="P4" i="342"/>
  <c r="L4" i="342"/>
  <c r="D4" i="342"/>
  <c r="R4" i="342"/>
  <c r="J4" i="342"/>
  <c r="K4" i="342" s="1"/>
  <c r="G4" i="342"/>
  <c r="C4" i="342"/>
  <c r="F4" i="342"/>
  <c r="H4" i="342" s="1"/>
  <c r="G7" i="342"/>
  <c r="C7" i="342"/>
  <c r="N7" i="342"/>
  <c r="J7" i="342"/>
  <c r="F7" i="342"/>
  <c r="B7" i="342"/>
  <c r="L7" i="342"/>
  <c r="O7" i="342" s="1"/>
  <c r="Q7" i="342"/>
  <c r="M7" i="342"/>
  <c r="I7" i="342"/>
  <c r="K7" i="342" s="1"/>
  <c r="E7" i="342"/>
  <c r="P7" i="342"/>
  <c r="R7" i="342" s="1"/>
  <c r="D7" i="342"/>
  <c r="Q10" i="342"/>
  <c r="M10" i="342"/>
  <c r="I10" i="342"/>
  <c r="E10" i="342"/>
  <c r="P10" i="342"/>
  <c r="R10" i="342" s="1"/>
  <c r="L10" i="342"/>
  <c r="D10" i="342"/>
  <c r="J10" i="342"/>
  <c r="B10" i="342"/>
  <c r="K10" i="342"/>
  <c r="G10" i="342"/>
  <c r="C10" i="342"/>
  <c r="N10" i="342"/>
  <c r="F10" i="342"/>
  <c r="H10" i="342" s="1"/>
  <c r="G13" i="342"/>
  <c r="C13" i="342"/>
  <c r="N13" i="342"/>
  <c r="J13" i="342"/>
  <c r="F13" i="342"/>
  <c r="B13" i="342"/>
  <c r="P13" i="342"/>
  <c r="R13" i="342" s="1"/>
  <c r="Q13" i="342"/>
  <c r="M13" i="342"/>
  <c r="I13" i="342"/>
  <c r="K13" i="342" s="1"/>
  <c r="E13" i="342"/>
  <c r="L13" i="342"/>
  <c r="O13" i="342" s="1"/>
  <c r="D13" i="342"/>
  <c r="H13" i="342" s="1"/>
  <c r="G5" i="342"/>
  <c r="C5" i="342"/>
  <c r="N5" i="342"/>
  <c r="J5" i="342"/>
  <c r="F5" i="342"/>
  <c r="B5" i="342"/>
  <c r="L5" i="342"/>
  <c r="O5" i="342" s="1"/>
  <c r="Q5" i="342"/>
  <c r="M5" i="342"/>
  <c r="I5" i="342"/>
  <c r="K5" i="342" s="1"/>
  <c r="E5" i="342"/>
  <c r="P5" i="342"/>
  <c r="R5" i="342" s="1"/>
  <c r="D5" i="342"/>
  <c r="Q8" i="342"/>
  <c r="M8" i="342"/>
  <c r="I8" i="342"/>
  <c r="E8" i="342"/>
  <c r="B8" i="342"/>
  <c r="P8" i="342"/>
  <c r="L8" i="342"/>
  <c r="D8" i="342"/>
  <c r="N8" i="342"/>
  <c r="F8" i="342"/>
  <c r="G8" i="342"/>
  <c r="C8" i="342"/>
  <c r="J8" i="342"/>
  <c r="K8" i="342" s="1"/>
  <c r="G11" i="342"/>
  <c r="C11" i="342"/>
  <c r="N11" i="342"/>
  <c r="J11" i="342"/>
  <c r="F11" i="342"/>
  <c r="B11" i="342"/>
  <c r="P11" i="342"/>
  <c r="R11" i="342" s="1"/>
  <c r="Q11" i="342"/>
  <c r="M11" i="342"/>
  <c r="I11" i="342"/>
  <c r="K11" i="342" s="1"/>
  <c r="E11" i="342"/>
  <c r="L11" i="342"/>
  <c r="D11" i="342"/>
  <c r="G3" i="342"/>
  <c r="C3" i="342"/>
  <c r="P3" i="342"/>
  <c r="D3" i="342"/>
  <c r="N3" i="342"/>
  <c r="J3" i="342"/>
  <c r="K3" i="342" s="1"/>
  <c r="F3" i="342"/>
  <c r="B3" i="342"/>
  <c r="L3" i="342"/>
  <c r="Q3" i="342"/>
  <c r="M3" i="342"/>
  <c r="I3" i="342"/>
  <c r="E3" i="342"/>
  <c r="H3" i="342" s="1"/>
  <c r="Q6" i="341"/>
  <c r="M6" i="341"/>
  <c r="I6" i="341"/>
  <c r="E6" i="341"/>
  <c r="J6" i="341"/>
  <c r="B6" i="341"/>
  <c r="P6" i="341"/>
  <c r="R6" i="341" s="1"/>
  <c r="L6" i="341"/>
  <c r="O6" i="341" s="1"/>
  <c r="D6" i="341"/>
  <c r="N6" i="341"/>
  <c r="F6" i="341"/>
  <c r="K6" i="341"/>
  <c r="G6" i="341"/>
  <c r="C6" i="341"/>
  <c r="G9" i="341"/>
  <c r="C9" i="341"/>
  <c r="P9" i="341"/>
  <c r="N9" i="341"/>
  <c r="J9" i="341"/>
  <c r="F9" i="341"/>
  <c r="B9" i="341"/>
  <c r="L9" i="341"/>
  <c r="O9" i="341" s="1"/>
  <c r="D9" i="341"/>
  <c r="Q9" i="341"/>
  <c r="R9" i="341" s="1"/>
  <c r="M9" i="341"/>
  <c r="I9" i="341"/>
  <c r="K9" i="341" s="1"/>
  <c r="E9" i="341"/>
  <c r="Q12" i="341"/>
  <c r="M12" i="341"/>
  <c r="I12" i="341"/>
  <c r="K12" i="341" s="1"/>
  <c r="E12" i="341"/>
  <c r="N12" i="341"/>
  <c r="O12" i="341" s="1"/>
  <c r="F12" i="341"/>
  <c r="P12" i="341"/>
  <c r="L12" i="341"/>
  <c r="D12" i="341"/>
  <c r="J12" i="341"/>
  <c r="B12" i="341"/>
  <c r="G12" i="341"/>
  <c r="C12" i="341"/>
  <c r="Q4" i="341"/>
  <c r="M4" i="341"/>
  <c r="I4" i="341"/>
  <c r="E4" i="341"/>
  <c r="N4" i="341"/>
  <c r="B4" i="341"/>
  <c r="P4" i="341"/>
  <c r="L4" i="341"/>
  <c r="O4" i="341" s="1"/>
  <c r="D4" i="341"/>
  <c r="H4" i="341" s="1"/>
  <c r="F4" i="341"/>
  <c r="G4" i="341"/>
  <c r="C4" i="341"/>
  <c r="J4" i="341"/>
  <c r="K4" i="341" s="1"/>
  <c r="G7" i="341"/>
  <c r="C7" i="341"/>
  <c r="P7" i="341"/>
  <c r="R7" i="341" s="1"/>
  <c r="N7" i="341"/>
  <c r="J7" i="341"/>
  <c r="F7" i="341"/>
  <c r="B7" i="341"/>
  <c r="L7" i="341"/>
  <c r="O7" i="341" s="1"/>
  <c r="D7" i="341"/>
  <c r="Q7" i="341"/>
  <c r="M7" i="341"/>
  <c r="I7" i="341"/>
  <c r="K7" i="341" s="1"/>
  <c r="E7" i="341"/>
  <c r="Q10" i="341"/>
  <c r="M10" i="341"/>
  <c r="I10" i="341"/>
  <c r="K10" i="341" s="1"/>
  <c r="E10" i="341"/>
  <c r="J10" i="341"/>
  <c r="P10" i="341"/>
  <c r="R10" i="341" s="1"/>
  <c r="L10" i="341"/>
  <c r="D10" i="341"/>
  <c r="N10" i="341"/>
  <c r="F10" i="341"/>
  <c r="B10" i="341"/>
  <c r="G10" i="341"/>
  <c r="C10" i="341"/>
  <c r="O13" i="341"/>
  <c r="K13" i="341"/>
  <c r="G13" i="341"/>
  <c r="C13" i="341"/>
  <c r="P13" i="341"/>
  <c r="R13" i="341" s="1"/>
  <c r="D13" i="341"/>
  <c r="H13" i="341" s="1"/>
  <c r="N13" i="341"/>
  <c r="J13" i="341"/>
  <c r="F13" i="341"/>
  <c r="B13" i="341"/>
  <c r="L13" i="341"/>
  <c r="Q13" i="341"/>
  <c r="M13" i="341"/>
  <c r="I13" i="341"/>
  <c r="E13" i="341"/>
  <c r="G5" i="341"/>
  <c r="C5" i="341"/>
  <c r="N5" i="341"/>
  <c r="J5" i="341"/>
  <c r="F5" i="341"/>
  <c r="B5" i="341"/>
  <c r="P5" i="341"/>
  <c r="D5" i="341"/>
  <c r="Q5" i="341"/>
  <c r="R5" i="341" s="1"/>
  <c r="M5" i="341"/>
  <c r="I5" i="341"/>
  <c r="E5" i="341"/>
  <c r="L5" i="341"/>
  <c r="Q8" i="341"/>
  <c r="M8" i="341"/>
  <c r="I8" i="341"/>
  <c r="E8" i="341"/>
  <c r="J8" i="341"/>
  <c r="P8" i="341"/>
  <c r="L8" i="341"/>
  <c r="D8" i="341"/>
  <c r="N8" i="341"/>
  <c r="F8" i="341"/>
  <c r="G8" i="341"/>
  <c r="C8" i="341"/>
  <c r="B8" i="341"/>
  <c r="G11" i="341"/>
  <c r="C11" i="341"/>
  <c r="P11" i="341"/>
  <c r="R11" i="341" s="1"/>
  <c r="N11" i="341"/>
  <c r="J11" i="341"/>
  <c r="F11" i="341"/>
  <c r="H11" i="341" s="1"/>
  <c r="B11" i="341"/>
  <c r="L11" i="341"/>
  <c r="D11" i="341"/>
  <c r="Q11" i="341"/>
  <c r="M11" i="341"/>
  <c r="I11" i="341"/>
  <c r="K11" i="341" s="1"/>
  <c r="E11" i="341"/>
  <c r="G3" i="341"/>
  <c r="C3" i="341"/>
  <c r="N3" i="341"/>
  <c r="J3" i="341"/>
  <c r="F3" i="341"/>
  <c r="B3" i="341"/>
  <c r="P3" i="341"/>
  <c r="R3" i="341" s="1"/>
  <c r="D3" i="341"/>
  <c r="Q3" i="341"/>
  <c r="M3" i="341"/>
  <c r="I3" i="341"/>
  <c r="K3" i="341" s="1"/>
  <c r="E3" i="341"/>
  <c r="L3" i="341"/>
  <c r="Q8" i="340"/>
  <c r="M8" i="340"/>
  <c r="I8" i="340"/>
  <c r="E8" i="340"/>
  <c r="F8" i="340"/>
  <c r="P8" i="340"/>
  <c r="R8" i="340" s="1"/>
  <c r="L8" i="340"/>
  <c r="D8" i="340"/>
  <c r="J8" i="340"/>
  <c r="K8" i="340" s="1"/>
  <c r="G8" i="340"/>
  <c r="C8" i="340"/>
  <c r="N8" i="340"/>
  <c r="B8" i="340"/>
  <c r="Q6" i="340"/>
  <c r="R6" i="340" s="1"/>
  <c r="M6" i="340"/>
  <c r="I6" i="340"/>
  <c r="E6" i="340"/>
  <c r="J6" i="340"/>
  <c r="K6" i="340" s="1"/>
  <c r="P6" i="340"/>
  <c r="L6" i="340"/>
  <c r="D6" i="340"/>
  <c r="B6" i="340"/>
  <c r="G6" i="340"/>
  <c r="C6" i="340"/>
  <c r="N6" i="340"/>
  <c r="O6" i="340" s="1"/>
  <c r="F6" i="340"/>
  <c r="H6" i="340" s="1"/>
  <c r="G9" i="340"/>
  <c r="C9" i="340"/>
  <c r="N9" i="340"/>
  <c r="J9" i="340"/>
  <c r="F9" i="340"/>
  <c r="B9" i="340"/>
  <c r="L9" i="340"/>
  <c r="O9" i="340" s="1"/>
  <c r="Q9" i="340"/>
  <c r="M9" i="340"/>
  <c r="I9" i="340"/>
  <c r="K9" i="340" s="1"/>
  <c r="E9" i="340"/>
  <c r="P9" i="340"/>
  <c r="R9" i="340" s="1"/>
  <c r="D9" i="340"/>
  <c r="Q12" i="340"/>
  <c r="M12" i="340"/>
  <c r="I12" i="340"/>
  <c r="E12" i="340"/>
  <c r="F12" i="340"/>
  <c r="P12" i="340"/>
  <c r="L12" i="340"/>
  <c r="D12" i="340"/>
  <c r="H12" i="340" s="1"/>
  <c r="R12" i="340"/>
  <c r="N12" i="340"/>
  <c r="J12" i="340"/>
  <c r="B12" i="340"/>
  <c r="O12" i="340"/>
  <c r="K12" i="340"/>
  <c r="G12" i="340"/>
  <c r="C12" i="340"/>
  <c r="Q4" i="340"/>
  <c r="M4" i="340"/>
  <c r="O4" i="340" s="1"/>
  <c r="I4" i="340"/>
  <c r="E4" i="340"/>
  <c r="F4" i="340"/>
  <c r="P4" i="340"/>
  <c r="R4" i="340" s="1"/>
  <c r="L4" i="340"/>
  <c r="D4" i="340"/>
  <c r="N4" i="340"/>
  <c r="B4" i="340"/>
  <c r="G4" i="340"/>
  <c r="C4" i="340"/>
  <c r="J4" i="340"/>
  <c r="K4" i="340" s="1"/>
  <c r="G7" i="340"/>
  <c r="C7" i="340"/>
  <c r="D7" i="340"/>
  <c r="N7" i="340"/>
  <c r="J7" i="340"/>
  <c r="F7" i="340"/>
  <c r="B7" i="340"/>
  <c r="P7" i="340"/>
  <c r="L7" i="340"/>
  <c r="O7" i="340" s="1"/>
  <c r="Q7" i="340"/>
  <c r="M7" i="340"/>
  <c r="I7" i="340"/>
  <c r="E7" i="340"/>
  <c r="H7" i="340" s="1"/>
  <c r="Q10" i="340"/>
  <c r="M10" i="340"/>
  <c r="I10" i="340"/>
  <c r="E10" i="340"/>
  <c r="B10" i="340"/>
  <c r="P10" i="340"/>
  <c r="R10" i="340" s="1"/>
  <c r="L10" i="340"/>
  <c r="O10" i="340" s="1"/>
  <c r="D10" i="340"/>
  <c r="H10" i="340" s="1"/>
  <c r="N10" i="340"/>
  <c r="F10" i="340"/>
  <c r="G10" i="340"/>
  <c r="C10" i="340"/>
  <c r="J10" i="340"/>
  <c r="K13" i="340"/>
  <c r="G13" i="340"/>
  <c r="C13" i="340"/>
  <c r="L13" i="340"/>
  <c r="O13" i="340" s="1"/>
  <c r="N13" i="340"/>
  <c r="J13" i="340"/>
  <c r="F13" i="340"/>
  <c r="B13" i="340"/>
  <c r="P13" i="340"/>
  <c r="R13" i="340" s="1"/>
  <c r="D13" i="340"/>
  <c r="Q13" i="340"/>
  <c r="M13" i="340"/>
  <c r="I13" i="340"/>
  <c r="E13" i="340"/>
  <c r="H13" i="340" s="1"/>
  <c r="K5" i="340"/>
  <c r="G5" i="340"/>
  <c r="C5" i="340"/>
  <c r="P5" i="340"/>
  <c r="D5" i="340"/>
  <c r="N5" i="340"/>
  <c r="J5" i="340"/>
  <c r="F5" i="340"/>
  <c r="B5" i="340"/>
  <c r="Q5" i="340"/>
  <c r="M5" i="340"/>
  <c r="I5" i="340"/>
  <c r="E5" i="340"/>
  <c r="L5" i="340"/>
  <c r="O5" i="340" s="1"/>
  <c r="G11" i="340"/>
  <c r="C11" i="340"/>
  <c r="N11" i="340"/>
  <c r="J11" i="340"/>
  <c r="F11" i="340"/>
  <c r="B11" i="340"/>
  <c r="P11" i="340"/>
  <c r="L11" i="340"/>
  <c r="O11" i="340" s="1"/>
  <c r="D11" i="340"/>
  <c r="Q11" i="340"/>
  <c r="R11" i="340" s="1"/>
  <c r="M11" i="340"/>
  <c r="I11" i="340"/>
  <c r="K11" i="340" s="1"/>
  <c r="E11" i="340"/>
  <c r="H11" i="340"/>
  <c r="G3" i="340"/>
  <c r="C3" i="340"/>
  <c r="L3" i="340"/>
  <c r="N3" i="340"/>
  <c r="J3" i="340"/>
  <c r="F3" i="340"/>
  <c r="B3" i="340"/>
  <c r="Q3" i="340"/>
  <c r="M3" i="340"/>
  <c r="I3" i="340"/>
  <c r="K3" i="340" s="1"/>
  <c r="E3" i="340"/>
  <c r="H3" i="340" s="1"/>
  <c r="P3" i="340"/>
  <c r="R3" i="340" s="1"/>
  <c r="D3" i="340"/>
  <c r="Q6" i="339"/>
  <c r="M6" i="339"/>
  <c r="I6" i="339"/>
  <c r="E6" i="339"/>
  <c r="F6" i="339"/>
  <c r="P6" i="339"/>
  <c r="R6" i="339" s="1"/>
  <c r="L6" i="339"/>
  <c r="D6" i="339"/>
  <c r="H6" i="339" s="1"/>
  <c r="J6" i="339"/>
  <c r="K6" i="339"/>
  <c r="G6" i="339"/>
  <c r="C6" i="339"/>
  <c r="N6" i="339"/>
  <c r="O6" i="339" s="1"/>
  <c r="B6" i="339"/>
  <c r="G9" i="339"/>
  <c r="C9" i="339"/>
  <c r="N9" i="339"/>
  <c r="J9" i="339"/>
  <c r="F9" i="339"/>
  <c r="B9" i="339"/>
  <c r="P9" i="339"/>
  <c r="R9" i="339" s="1"/>
  <c r="D9" i="339"/>
  <c r="H9" i="339" s="1"/>
  <c r="Q9" i="339"/>
  <c r="M9" i="339"/>
  <c r="I9" i="339"/>
  <c r="K9" i="339" s="1"/>
  <c r="E9" i="339"/>
  <c r="L9" i="339"/>
  <c r="O9" i="339" s="1"/>
  <c r="Q12" i="339"/>
  <c r="M12" i="339"/>
  <c r="I12" i="339"/>
  <c r="E12" i="339"/>
  <c r="R12" i="339"/>
  <c r="N12" i="339"/>
  <c r="F12" i="339"/>
  <c r="P12" i="339"/>
  <c r="L12" i="339"/>
  <c r="D12" i="339"/>
  <c r="H12" i="339" s="1"/>
  <c r="J12" i="339"/>
  <c r="O12" i="339"/>
  <c r="K12" i="339"/>
  <c r="G12" i="339"/>
  <c r="C12" i="339"/>
  <c r="B12" i="339"/>
  <c r="Q4" i="339"/>
  <c r="R4" i="339" s="1"/>
  <c r="M4" i="339"/>
  <c r="O4" i="339" s="1"/>
  <c r="I4" i="339"/>
  <c r="E4" i="339"/>
  <c r="N4" i="339"/>
  <c r="B4" i="339"/>
  <c r="P4" i="339"/>
  <c r="L4" i="339"/>
  <c r="D4" i="339"/>
  <c r="H4" i="339" s="1"/>
  <c r="J4" i="339"/>
  <c r="K4" i="339" s="1"/>
  <c r="G4" i="339"/>
  <c r="C4" i="339"/>
  <c r="F4" i="339"/>
  <c r="G7" i="339"/>
  <c r="C7" i="339"/>
  <c r="N7" i="339"/>
  <c r="J7" i="339"/>
  <c r="F7" i="339"/>
  <c r="B7" i="339"/>
  <c r="D7" i="339"/>
  <c r="Q7" i="339"/>
  <c r="M7" i="339"/>
  <c r="I7" i="339"/>
  <c r="K7" i="339" s="1"/>
  <c r="E7" i="339"/>
  <c r="P7" i="339"/>
  <c r="R7" i="339" s="1"/>
  <c r="L7" i="339"/>
  <c r="Q10" i="339"/>
  <c r="M10" i="339"/>
  <c r="I10" i="339"/>
  <c r="E10" i="339"/>
  <c r="N10" i="339"/>
  <c r="B10" i="339"/>
  <c r="P10" i="339"/>
  <c r="L10" i="339"/>
  <c r="D10" i="339"/>
  <c r="H10" i="339" s="1"/>
  <c r="J10" i="339"/>
  <c r="O10" i="339"/>
  <c r="K10" i="339"/>
  <c r="G10" i="339"/>
  <c r="C10" i="339"/>
  <c r="R10" i="339"/>
  <c r="F10" i="339"/>
  <c r="G13" i="339"/>
  <c r="C13" i="339"/>
  <c r="P13" i="339"/>
  <c r="D13" i="339"/>
  <c r="H13" i="339" s="1"/>
  <c r="R13" i="339"/>
  <c r="N13" i="339"/>
  <c r="J13" i="339"/>
  <c r="F13" i="339"/>
  <c r="B13" i="339"/>
  <c r="L13" i="339"/>
  <c r="O13" i="339" s="1"/>
  <c r="Q13" i="339"/>
  <c r="M13" i="339"/>
  <c r="I13" i="339"/>
  <c r="K13" i="339" s="1"/>
  <c r="E13" i="339"/>
  <c r="G5" i="339"/>
  <c r="C5" i="339"/>
  <c r="L5" i="339"/>
  <c r="N5" i="339"/>
  <c r="J5" i="339"/>
  <c r="F5" i="339"/>
  <c r="B5" i="339"/>
  <c r="P5" i="339"/>
  <c r="R5" i="339" s="1"/>
  <c r="D5" i="339"/>
  <c r="Q5" i="339"/>
  <c r="M5" i="339"/>
  <c r="I5" i="339"/>
  <c r="K5" i="339" s="1"/>
  <c r="E5" i="339"/>
  <c r="Q8" i="339"/>
  <c r="M8" i="339"/>
  <c r="O8" i="339" s="1"/>
  <c r="I8" i="339"/>
  <c r="E8" i="339"/>
  <c r="N8" i="339"/>
  <c r="B8" i="339"/>
  <c r="P8" i="339"/>
  <c r="R8" i="339" s="1"/>
  <c r="L8" i="339"/>
  <c r="D8" i="339"/>
  <c r="F8" i="339"/>
  <c r="G8" i="339"/>
  <c r="C8" i="339"/>
  <c r="J8" i="339"/>
  <c r="G11" i="339"/>
  <c r="C11" i="339"/>
  <c r="P11" i="339"/>
  <c r="R11" i="339" s="1"/>
  <c r="N11" i="339"/>
  <c r="J11" i="339"/>
  <c r="F11" i="339"/>
  <c r="B11" i="339"/>
  <c r="L11" i="339"/>
  <c r="O11" i="339" s="1"/>
  <c r="D11" i="339"/>
  <c r="H11" i="339" s="1"/>
  <c r="Q11" i="339"/>
  <c r="M11" i="339"/>
  <c r="I11" i="339"/>
  <c r="K11" i="339" s="1"/>
  <c r="E11" i="339"/>
  <c r="G3" i="339"/>
  <c r="C3" i="339"/>
  <c r="L3" i="339"/>
  <c r="D3" i="339"/>
  <c r="N3" i="339"/>
  <c r="J3" i="339"/>
  <c r="F3" i="339"/>
  <c r="B3" i="339"/>
  <c r="P3" i="339"/>
  <c r="R3" i="339" s="1"/>
  <c r="Q3" i="339"/>
  <c r="M3" i="339"/>
  <c r="I3" i="339"/>
  <c r="K3" i="339" s="1"/>
  <c r="E3" i="339"/>
  <c r="P4" i="338"/>
  <c r="B6" i="338"/>
  <c r="M6" i="338"/>
  <c r="O6" i="338" s="1"/>
  <c r="M4" i="338"/>
  <c r="O4" i="338" s="1"/>
  <c r="D4" i="338"/>
  <c r="H4" i="338" s="1"/>
  <c r="Q4" i="338"/>
  <c r="J4" i="338"/>
  <c r="K4" i="338" s="1"/>
  <c r="H6" i="338"/>
  <c r="K6" i="338"/>
  <c r="Q5" i="338"/>
  <c r="M5" i="338"/>
  <c r="I5" i="338"/>
  <c r="E5" i="338"/>
  <c r="P5" i="338"/>
  <c r="L5" i="338"/>
  <c r="D5" i="338"/>
  <c r="N5" i="338"/>
  <c r="F5" i="338"/>
  <c r="C5" i="338"/>
  <c r="R5" i="338"/>
  <c r="J5" i="338"/>
  <c r="K5" i="338" s="1"/>
  <c r="B5" i="338"/>
  <c r="G5" i="338"/>
  <c r="G10" i="338"/>
  <c r="C10" i="338"/>
  <c r="Q10" i="338"/>
  <c r="M10" i="338"/>
  <c r="I10" i="338"/>
  <c r="E10" i="338"/>
  <c r="N10" i="338"/>
  <c r="J10" i="338"/>
  <c r="F10" i="338"/>
  <c r="B10" i="338"/>
  <c r="D10" i="338"/>
  <c r="P10" i="338"/>
  <c r="R10" i="338" s="1"/>
  <c r="L10" i="338"/>
  <c r="O10" i="338" s="1"/>
  <c r="Q3" i="338"/>
  <c r="M3" i="338"/>
  <c r="I3" i="338"/>
  <c r="E3" i="338"/>
  <c r="P3" i="338"/>
  <c r="L3" i="338"/>
  <c r="D3" i="338"/>
  <c r="C3" i="338"/>
  <c r="G3" i="338"/>
  <c r="R3" i="338"/>
  <c r="J3" i="338"/>
  <c r="B3" i="338"/>
  <c r="N3" i="338"/>
  <c r="F3" i="338"/>
  <c r="G8" i="338"/>
  <c r="C8" i="338"/>
  <c r="Q8" i="338"/>
  <c r="M8" i="338"/>
  <c r="I8" i="338"/>
  <c r="K8" i="338" s="1"/>
  <c r="E8" i="338"/>
  <c r="N8" i="338"/>
  <c r="J8" i="338"/>
  <c r="F8" i="338"/>
  <c r="B8" i="338"/>
  <c r="D8" i="338"/>
  <c r="P8" i="338"/>
  <c r="R8" i="338" s="1"/>
  <c r="L8" i="338"/>
  <c r="O8" i="338" s="1"/>
  <c r="Q11" i="338"/>
  <c r="M11" i="338"/>
  <c r="I11" i="338"/>
  <c r="E11" i="338"/>
  <c r="K11" i="338"/>
  <c r="G11" i="338"/>
  <c r="C11" i="338"/>
  <c r="P11" i="338"/>
  <c r="R11" i="338" s="1"/>
  <c r="L11" i="338"/>
  <c r="O11" i="338" s="1"/>
  <c r="D11" i="338"/>
  <c r="H11" i="338" s="1"/>
  <c r="B11" i="338"/>
  <c r="N11" i="338"/>
  <c r="J11" i="338"/>
  <c r="F11" i="338"/>
  <c r="Q9" i="338"/>
  <c r="M9" i="338"/>
  <c r="I9" i="338"/>
  <c r="K9" i="338" s="1"/>
  <c r="E9" i="338"/>
  <c r="G9" i="338"/>
  <c r="C9" i="338"/>
  <c r="P9" i="338"/>
  <c r="R9" i="338" s="1"/>
  <c r="L9" i="338"/>
  <c r="O9" i="338" s="1"/>
  <c r="D9" i="338"/>
  <c r="F9" i="338"/>
  <c r="B9" i="338"/>
  <c r="N9" i="338"/>
  <c r="J9" i="338"/>
  <c r="Q7" i="338"/>
  <c r="R7" i="338" s="1"/>
  <c r="M7" i="338"/>
  <c r="I7" i="338"/>
  <c r="E7" i="338"/>
  <c r="G7" i="338"/>
  <c r="C7" i="338"/>
  <c r="P7" i="338"/>
  <c r="L7" i="338"/>
  <c r="D7" i="338"/>
  <c r="H7" i="338" s="1"/>
  <c r="J7" i="338"/>
  <c r="F7" i="338"/>
  <c r="B7" i="338"/>
  <c r="N7" i="338"/>
  <c r="G12" i="338"/>
  <c r="C12" i="338"/>
  <c r="Q12" i="338"/>
  <c r="M12" i="338"/>
  <c r="I12" i="338"/>
  <c r="K12" i="338" s="1"/>
  <c r="E12" i="338"/>
  <c r="N12" i="338"/>
  <c r="J12" i="338"/>
  <c r="F12" i="338"/>
  <c r="B12" i="338"/>
  <c r="P12" i="338"/>
  <c r="R12" i="338" s="1"/>
  <c r="L12" i="338"/>
  <c r="O12" i="338" s="1"/>
  <c r="D12" i="338"/>
  <c r="H12" i="338" s="1"/>
  <c r="N11" i="337"/>
  <c r="J11" i="337"/>
  <c r="F11" i="337"/>
  <c r="B11" i="337"/>
  <c r="Q11" i="337"/>
  <c r="M11" i="337"/>
  <c r="I11" i="337"/>
  <c r="K11" i="337" s="1"/>
  <c r="E11" i="337"/>
  <c r="G11" i="337"/>
  <c r="C11" i="337"/>
  <c r="P11" i="337"/>
  <c r="R11" i="337" s="1"/>
  <c r="L11" i="337"/>
  <c r="O11" i="337" s="1"/>
  <c r="D11" i="337"/>
  <c r="N9" i="337"/>
  <c r="J9" i="337"/>
  <c r="F9" i="337"/>
  <c r="B9" i="337"/>
  <c r="Q9" i="337"/>
  <c r="M9" i="337"/>
  <c r="O9" i="337" s="1"/>
  <c r="I9" i="337"/>
  <c r="E9" i="337"/>
  <c r="G9" i="337"/>
  <c r="C9" i="337"/>
  <c r="P9" i="337"/>
  <c r="L9" i="337"/>
  <c r="D9" i="337"/>
  <c r="H9" i="337" s="1"/>
  <c r="Q12" i="337"/>
  <c r="I12" i="337"/>
  <c r="P12" i="337"/>
  <c r="L12" i="337"/>
  <c r="D12" i="337"/>
  <c r="G12" i="337"/>
  <c r="C12" i="337"/>
  <c r="M12" i="337"/>
  <c r="E12" i="337"/>
  <c r="H12" i="337" s="1"/>
  <c r="N12" i="337"/>
  <c r="J12" i="337"/>
  <c r="K12" i="337" s="1"/>
  <c r="F12" i="337"/>
  <c r="B12" i="337"/>
  <c r="C7" i="337"/>
  <c r="N7" i="337"/>
  <c r="J7" i="337"/>
  <c r="F7" i="337"/>
  <c r="B7" i="337"/>
  <c r="Q7" i="337"/>
  <c r="M7" i="337"/>
  <c r="I7" i="337"/>
  <c r="K7" i="337" s="1"/>
  <c r="E7" i="337"/>
  <c r="G7" i="337"/>
  <c r="P7" i="337"/>
  <c r="R7" i="337" s="1"/>
  <c r="L7" i="337"/>
  <c r="D7" i="337"/>
  <c r="Q10" i="337"/>
  <c r="P10" i="337"/>
  <c r="L10" i="337"/>
  <c r="D10" i="337"/>
  <c r="G10" i="337"/>
  <c r="C10" i="337"/>
  <c r="M10" i="337"/>
  <c r="I10" i="337"/>
  <c r="E10" i="337"/>
  <c r="R10" i="337"/>
  <c r="N10" i="337"/>
  <c r="J10" i="337"/>
  <c r="F10" i="337"/>
  <c r="B10" i="337"/>
  <c r="N13" i="337"/>
  <c r="J13" i="337"/>
  <c r="F13" i="337"/>
  <c r="B13" i="337"/>
  <c r="Q13" i="337"/>
  <c r="M13" i="337"/>
  <c r="I13" i="337"/>
  <c r="K13" i="337" s="1"/>
  <c r="E13" i="337"/>
  <c r="G13" i="337"/>
  <c r="C13" i="337"/>
  <c r="P13" i="337"/>
  <c r="R13" i="337" s="1"/>
  <c r="L13" i="337"/>
  <c r="D13" i="337"/>
  <c r="C5" i="337"/>
  <c r="Q5" i="337"/>
  <c r="R5" i="337" s="1"/>
  <c r="M5" i="337"/>
  <c r="I5" i="337"/>
  <c r="E5" i="337"/>
  <c r="K5" i="337"/>
  <c r="G5" i="337"/>
  <c r="P5" i="337"/>
  <c r="L5" i="337"/>
  <c r="O5" i="337" s="1"/>
  <c r="D5" i="337"/>
  <c r="H5" i="337" s="1"/>
  <c r="J5" i="337"/>
  <c r="F5" i="337"/>
  <c r="B5" i="337"/>
  <c r="N5" i="337"/>
  <c r="M6" i="337"/>
  <c r="P6" i="337"/>
  <c r="R6" i="337" s="1"/>
  <c r="G6" i="337"/>
  <c r="C6" i="337"/>
  <c r="Q6" i="337"/>
  <c r="I6" i="337"/>
  <c r="K6" i="337" s="1"/>
  <c r="E6" i="337"/>
  <c r="N6" i="337"/>
  <c r="J6" i="337"/>
  <c r="F6" i="337"/>
  <c r="B6" i="337"/>
  <c r="D6" i="337"/>
  <c r="H6" i="337" s="1"/>
  <c r="L6" i="337"/>
  <c r="Q8" i="337"/>
  <c r="P8" i="337"/>
  <c r="L8" i="337"/>
  <c r="D8" i="337"/>
  <c r="G8" i="337"/>
  <c r="C8" i="337"/>
  <c r="M8" i="337"/>
  <c r="O8" i="337" s="1"/>
  <c r="I8" i="337"/>
  <c r="K8" i="337" s="1"/>
  <c r="E8" i="337"/>
  <c r="N8" i="337"/>
  <c r="J8" i="337"/>
  <c r="F8" i="337"/>
  <c r="B8" i="337"/>
  <c r="G3" i="337"/>
  <c r="Q3" i="337"/>
  <c r="M3" i="337"/>
  <c r="I3" i="337"/>
  <c r="K3" i="337" s="1"/>
  <c r="E3" i="337"/>
  <c r="P3" i="337"/>
  <c r="R3" i="337" s="1"/>
  <c r="L3" i="337"/>
  <c r="O3" i="337" s="1"/>
  <c r="D3" i="337"/>
  <c r="N3" i="337"/>
  <c r="B3" i="337"/>
  <c r="J3" i="337"/>
  <c r="F3" i="337"/>
  <c r="C3" i="337"/>
  <c r="E4" i="337"/>
  <c r="G4" i="337"/>
  <c r="C4" i="337"/>
  <c r="Q4" i="337"/>
  <c r="M4" i="337"/>
  <c r="I4" i="337"/>
  <c r="K4" i="337" s="1"/>
  <c r="N4" i="337"/>
  <c r="J4" i="337"/>
  <c r="F4" i="337"/>
  <c r="B4" i="337"/>
  <c r="L4" i="337"/>
  <c r="D4" i="337"/>
  <c r="P4" i="337"/>
  <c r="R4" i="337" s="1"/>
  <c r="K13" i="336"/>
  <c r="G13" i="336"/>
  <c r="C13" i="336"/>
  <c r="N13" i="336"/>
  <c r="O13" i="336" s="1"/>
  <c r="J13" i="336"/>
  <c r="F13" i="336"/>
  <c r="B13" i="336"/>
  <c r="Q13" i="336"/>
  <c r="M13" i="336"/>
  <c r="I13" i="336"/>
  <c r="E13" i="336"/>
  <c r="P13" i="336"/>
  <c r="R13" i="336" s="1"/>
  <c r="L13" i="336"/>
  <c r="D13" i="336"/>
  <c r="H13" i="336" s="1"/>
  <c r="G11" i="336"/>
  <c r="C11" i="336"/>
  <c r="N11" i="336"/>
  <c r="J11" i="336"/>
  <c r="F11" i="336"/>
  <c r="B11" i="336"/>
  <c r="Q11" i="336"/>
  <c r="M11" i="336"/>
  <c r="I11" i="336"/>
  <c r="E11" i="336"/>
  <c r="P11" i="336"/>
  <c r="R11" i="336" s="1"/>
  <c r="L11" i="336"/>
  <c r="O11" i="336" s="1"/>
  <c r="D11" i="336"/>
  <c r="C3" i="336"/>
  <c r="J3" i="336"/>
  <c r="N3" i="336"/>
  <c r="B3" i="336"/>
  <c r="Q3" i="336"/>
  <c r="M3" i="336"/>
  <c r="I3" i="336"/>
  <c r="K3" i="336" s="1"/>
  <c r="E3" i="336"/>
  <c r="G3" i="336"/>
  <c r="F3" i="336"/>
  <c r="P3" i="336"/>
  <c r="R3" i="336" s="1"/>
  <c r="L3" i="336"/>
  <c r="D3" i="336"/>
  <c r="H3" i="336" s="1"/>
  <c r="Q12" i="336"/>
  <c r="M12" i="336"/>
  <c r="I12" i="336"/>
  <c r="E12" i="336"/>
  <c r="P12" i="336"/>
  <c r="L12" i="336"/>
  <c r="O12" i="336" s="1"/>
  <c r="D12" i="336"/>
  <c r="G12" i="336"/>
  <c r="H12" i="336" s="1"/>
  <c r="C12" i="336"/>
  <c r="R12" i="336"/>
  <c r="N12" i="336"/>
  <c r="J12" i="336"/>
  <c r="F12" i="336"/>
  <c r="B12" i="336"/>
  <c r="G9" i="336"/>
  <c r="N9" i="336"/>
  <c r="J9" i="336"/>
  <c r="F9" i="336"/>
  <c r="B9" i="336"/>
  <c r="Q9" i="336"/>
  <c r="M9" i="336"/>
  <c r="I9" i="336"/>
  <c r="K9" i="336" s="1"/>
  <c r="E9" i="336"/>
  <c r="C9" i="336"/>
  <c r="P9" i="336"/>
  <c r="L9" i="336"/>
  <c r="D9" i="336"/>
  <c r="M10" i="336"/>
  <c r="E10" i="336"/>
  <c r="P10" i="336"/>
  <c r="R10" i="336" s="1"/>
  <c r="L10" i="336"/>
  <c r="D10" i="336"/>
  <c r="G10" i="336"/>
  <c r="C10" i="336"/>
  <c r="Q10" i="336"/>
  <c r="I10" i="336"/>
  <c r="K10" i="336" s="1"/>
  <c r="N10" i="336"/>
  <c r="J10" i="336"/>
  <c r="F10" i="336"/>
  <c r="B10" i="336"/>
  <c r="Q4" i="336"/>
  <c r="I4" i="336"/>
  <c r="P4" i="336"/>
  <c r="R4" i="336" s="1"/>
  <c r="L4" i="336"/>
  <c r="D4" i="336"/>
  <c r="G4" i="336"/>
  <c r="C4" i="336"/>
  <c r="M4" i="336"/>
  <c r="E4" i="336"/>
  <c r="N4" i="336"/>
  <c r="J4" i="336"/>
  <c r="K4" i="336" s="1"/>
  <c r="F4" i="336"/>
  <c r="B4" i="336"/>
  <c r="C7" i="336"/>
  <c r="N7" i="336"/>
  <c r="J7" i="336"/>
  <c r="F7" i="336"/>
  <c r="B7" i="336"/>
  <c r="Q7" i="336"/>
  <c r="M7" i="336"/>
  <c r="I7" i="336"/>
  <c r="E7" i="336"/>
  <c r="G7" i="336"/>
  <c r="P7" i="336"/>
  <c r="R7" i="336" s="1"/>
  <c r="L7" i="336"/>
  <c r="D7" i="336"/>
  <c r="Q8" i="336"/>
  <c r="I8" i="336"/>
  <c r="P8" i="336"/>
  <c r="L8" i="336"/>
  <c r="D8" i="336"/>
  <c r="G8" i="336"/>
  <c r="C8" i="336"/>
  <c r="M8" i="336"/>
  <c r="O8" i="336" s="1"/>
  <c r="E8" i="336"/>
  <c r="R8" i="336"/>
  <c r="N8" i="336"/>
  <c r="J8" i="336"/>
  <c r="F8" i="336"/>
  <c r="B8" i="336"/>
  <c r="G5" i="336"/>
  <c r="N5" i="336"/>
  <c r="J5" i="336"/>
  <c r="F5" i="336"/>
  <c r="B5" i="336"/>
  <c r="Q5" i="336"/>
  <c r="M5" i="336"/>
  <c r="I5" i="336"/>
  <c r="E5" i="336"/>
  <c r="C5" i="336"/>
  <c r="P5" i="336"/>
  <c r="L5" i="336"/>
  <c r="D5" i="336"/>
  <c r="M6" i="336"/>
  <c r="E6" i="336"/>
  <c r="P6" i="336"/>
  <c r="R6" i="336" s="1"/>
  <c r="L6" i="336"/>
  <c r="D6" i="336"/>
  <c r="G6" i="336"/>
  <c r="C6" i="336"/>
  <c r="Q6" i="336"/>
  <c r="I6" i="336"/>
  <c r="K6" i="336" s="1"/>
  <c r="N6" i="336"/>
  <c r="J6" i="336"/>
  <c r="F6" i="336"/>
  <c r="B6" i="336"/>
  <c r="D11" i="243"/>
  <c r="N11" i="243"/>
  <c r="M11" i="243"/>
  <c r="L11" i="243"/>
  <c r="J11" i="243"/>
  <c r="I11" i="243"/>
  <c r="C11" i="243"/>
  <c r="B11" i="243"/>
  <c r="G11" i="243"/>
  <c r="F11" i="243"/>
  <c r="E11" i="243"/>
  <c r="P11" i="243"/>
  <c r="A3" i="243"/>
  <c r="A6" i="243"/>
  <c r="A9" i="243"/>
  <c r="A12" i="243"/>
  <c r="A15" i="243"/>
  <c r="A4" i="243"/>
  <c r="A10" i="243"/>
  <c r="A13" i="243"/>
  <c r="A7" i="243"/>
  <c r="A5" i="243"/>
  <c r="A8" i="243"/>
  <c r="A4" i="183"/>
  <c r="B4" i="183" s="1"/>
  <c r="A5" i="183"/>
  <c r="B5" i="183" s="1"/>
  <c r="A6" i="183"/>
  <c r="B6" i="183" s="1"/>
  <c r="A7" i="183"/>
  <c r="B7" i="183" s="1"/>
  <c r="A8" i="183"/>
  <c r="B8" i="183" s="1"/>
  <c r="A9" i="183"/>
  <c r="B9" i="183" s="1"/>
  <c r="A10" i="183"/>
  <c r="B10" i="183" s="1"/>
  <c r="A11" i="183"/>
  <c r="B11" i="183" s="1"/>
  <c r="A12" i="183"/>
  <c r="B12" i="183" s="1"/>
  <c r="A13" i="183"/>
  <c r="B13" i="183" s="1"/>
  <c r="A14" i="183"/>
  <c r="A3" i="183"/>
  <c r="B3" i="183" s="1"/>
  <c r="A1" i="18"/>
  <c r="R5" i="346" l="1"/>
  <c r="R14" i="346" s="1"/>
  <c r="O3" i="346"/>
  <c r="H12" i="346"/>
  <c r="O4" i="346"/>
  <c r="O14" i="346" s="1"/>
  <c r="H4" i="346"/>
  <c r="H14" i="346" s="1"/>
  <c r="K5" i="346"/>
  <c r="O9" i="346"/>
  <c r="O7" i="346"/>
  <c r="O12" i="346"/>
  <c r="H11" i="346"/>
  <c r="R11" i="346"/>
  <c r="K9" i="346"/>
  <c r="K8" i="346"/>
  <c r="O6" i="346"/>
  <c r="O11" i="346"/>
  <c r="K14" i="346"/>
  <c r="K3" i="345"/>
  <c r="H8" i="345"/>
  <c r="R4" i="345"/>
  <c r="K4" i="345"/>
  <c r="K14" i="345" s="1"/>
  <c r="K8" i="345"/>
  <c r="K7" i="345"/>
  <c r="O5" i="345"/>
  <c r="O14" i="345"/>
  <c r="H14" i="345"/>
  <c r="R14" i="345"/>
  <c r="H8" i="344"/>
  <c r="O8" i="344"/>
  <c r="R14" i="344"/>
  <c r="H14" i="344"/>
  <c r="O14" i="344"/>
  <c r="K14" i="344"/>
  <c r="R14" i="343"/>
  <c r="H5" i="343"/>
  <c r="K14" i="343"/>
  <c r="H8" i="343"/>
  <c r="K5" i="343"/>
  <c r="H6" i="343"/>
  <c r="O3" i="343"/>
  <c r="O14" i="343" s="1"/>
  <c r="H7" i="343"/>
  <c r="H14" i="343" s="1"/>
  <c r="K7" i="343"/>
  <c r="O3" i="342"/>
  <c r="H8" i="342"/>
  <c r="H5" i="342"/>
  <c r="H12" i="342"/>
  <c r="O9" i="342"/>
  <c r="O10" i="342"/>
  <c r="H11" i="342"/>
  <c r="O11" i="342"/>
  <c r="O8" i="342"/>
  <c r="H7" i="342"/>
  <c r="O12" i="342"/>
  <c r="R9" i="342"/>
  <c r="R3" i="342"/>
  <c r="R8" i="342"/>
  <c r="K9" i="342"/>
  <c r="K14" i="342" s="1"/>
  <c r="H6" i="342"/>
  <c r="H14" i="342" s="1"/>
  <c r="H8" i="341"/>
  <c r="O5" i="341"/>
  <c r="H5" i="341"/>
  <c r="O3" i="341"/>
  <c r="O14" i="341" s="1"/>
  <c r="H3" i="341"/>
  <c r="O11" i="341"/>
  <c r="O8" i="341"/>
  <c r="K8" i="341"/>
  <c r="K14" i="341" s="1"/>
  <c r="K5" i="341"/>
  <c r="O10" i="341"/>
  <c r="H12" i="341"/>
  <c r="R12" i="341"/>
  <c r="R14" i="341" s="1"/>
  <c r="H9" i="341"/>
  <c r="R8" i="341"/>
  <c r="H10" i="341"/>
  <c r="H7" i="341"/>
  <c r="R4" i="341"/>
  <c r="H6" i="341"/>
  <c r="H14" i="341"/>
  <c r="O3" i="340"/>
  <c r="O14" i="340" s="1"/>
  <c r="R5" i="340"/>
  <c r="R14" i="340" s="1"/>
  <c r="K10" i="340"/>
  <c r="K7" i="340"/>
  <c r="R7" i="340"/>
  <c r="H5" i="340"/>
  <c r="H8" i="340"/>
  <c r="K14" i="340"/>
  <c r="H4" i="340"/>
  <c r="H14" i="340" s="1"/>
  <c r="H9" i="340"/>
  <c r="O8" i="340"/>
  <c r="O3" i="339"/>
  <c r="K8" i="339"/>
  <c r="K14" i="339" s="1"/>
  <c r="H8" i="339"/>
  <c r="O7" i="339"/>
  <c r="O5" i="339"/>
  <c r="H5" i="339"/>
  <c r="H3" i="339"/>
  <c r="H14" i="339" s="1"/>
  <c r="R14" i="339"/>
  <c r="H7" i="339"/>
  <c r="O7" i="338"/>
  <c r="H9" i="338"/>
  <c r="K3" i="338"/>
  <c r="K14" i="338" s="1"/>
  <c r="K10" i="338"/>
  <c r="H5" i="338"/>
  <c r="K7" i="338"/>
  <c r="O5" i="338"/>
  <c r="R4" i="338"/>
  <c r="H10" i="338"/>
  <c r="H8" i="338"/>
  <c r="O3" i="338"/>
  <c r="H3" i="338"/>
  <c r="H14" i="338" s="1"/>
  <c r="O14" i="338"/>
  <c r="R14" i="338"/>
  <c r="H4" i="337"/>
  <c r="H13" i="337"/>
  <c r="K10" i="337"/>
  <c r="H10" i="337"/>
  <c r="R12" i="337"/>
  <c r="H11" i="337"/>
  <c r="H3" i="337"/>
  <c r="H8" i="337"/>
  <c r="O12" i="337"/>
  <c r="O4" i="337"/>
  <c r="R8" i="337"/>
  <c r="R14" i="337" s="1"/>
  <c r="O6" i="337"/>
  <c r="O13" i="337"/>
  <c r="O10" i="337"/>
  <c r="O7" i="337"/>
  <c r="H7" i="337"/>
  <c r="R9" i="337"/>
  <c r="K9" i="337"/>
  <c r="K14" i="337"/>
  <c r="O14" i="337"/>
  <c r="H6" i="336"/>
  <c r="O6" i="336"/>
  <c r="H5" i="336"/>
  <c r="O7" i="336"/>
  <c r="K7" i="336"/>
  <c r="H7" i="336"/>
  <c r="H4" i="336"/>
  <c r="O10" i="336"/>
  <c r="H9" i="336"/>
  <c r="K12" i="336"/>
  <c r="K8" i="336"/>
  <c r="O3" i="336"/>
  <c r="R5" i="336"/>
  <c r="O5" i="336"/>
  <c r="K5" i="336"/>
  <c r="H8" i="336"/>
  <c r="H14" i="336" s="1"/>
  <c r="O4" i="336"/>
  <c r="H10" i="336"/>
  <c r="R9" i="336"/>
  <c r="O9" i="336"/>
  <c r="H11" i="336"/>
  <c r="K11" i="336"/>
  <c r="K14" i="336"/>
  <c r="O14" i="336"/>
  <c r="R14" i="336"/>
  <c r="K11" i="243"/>
  <c r="H11" i="243"/>
  <c r="O11" i="243"/>
  <c r="E7" i="243"/>
  <c r="P7" i="243"/>
  <c r="D7" i="243"/>
  <c r="C7" i="243"/>
  <c r="B7" i="243"/>
  <c r="M7" i="243"/>
  <c r="N7" i="243"/>
  <c r="L7" i="243"/>
  <c r="G7" i="243"/>
  <c r="F7" i="243"/>
  <c r="J7" i="243"/>
  <c r="I7" i="243"/>
  <c r="E10" i="243"/>
  <c r="P10" i="243"/>
  <c r="D10" i="243"/>
  <c r="C10" i="243"/>
  <c r="N10" i="243"/>
  <c r="B10" i="243"/>
  <c r="M10" i="243"/>
  <c r="F10" i="243"/>
  <c r="L10" i="243"/>
  <c r="I10" i="243"/>
  <c r="G10" i="243"/>
  <c r="J10" i="243"/>
  <c r="P8" i="243"/>
  <c r="B8" i="243"/>
  <c r="M8" i="243"/>
  <c r="L8" i="243"/>
  <c r="J8" i="243"/>
  <c r="I8" i="243"/>
  <c r="C8" i="243"/>
  <c r="N8" i="243"/>
  <c r="E8" i="243"/>
  <c r="G8" i="243"/>
  <c r="F8" i="243"/>
  <c r="D8" i="243"/>
  <c r="E13" i="243"/>
  <c r="P13" i="243"/>
  <c r="D13" i="243"/>
  <c r="C13" i="243"/>
  <c r="N13" i="243"/>
  <c r="M13" i="243"/>
  <c r="B13" i="243"/>
  <c r="L13" i="243"/>
  <c r="I13" i="243"/>
  <c r="G13" i="243"/>
  <c r="F13" i="243"/>
  <c r="J13" i="243"/>
  <c r="F4" i="243"/>
  <c r="E4" i="243"/>
  <c r="P4" i="243"/>
  <c r="D4" i="243"/>
  <c r="C4" i="243"/>
  <c r="N4" i="243"/>
  <c r="B4" i="243"/>
  <c r="M4" i="243"/>
  <c r="G4" i="243"/>
  <c r="L4" i="243"/>
  <c r="J4" i="243"/>
  <c r="I4" i="243"/>
  <c r="I12" i="243"/>
  <c r="G12" i="243"/>
  <c r="F12" i="243"/>
  <c r="E12" i="243"/>
  <c r="J12" i="243"/>
  <c r="P12" i="243"/>
  <c r="D12" i="243"/>
  <c r="C12" i="243"/>
  <c r="N12" i="243"/>
  <c r="B12" i="243"/>
  <c r="M12" i="243"/>
  <c r="L12" i="243"/>
  <c r="I9" i="243"/>
  <c r="G9" i="243"/>
  <c r="E9" i="243"/>
  <c r="F9" i="243"/>
  <c r="P9" i="243"/>
  <c r="D9" i="243"/>
  <c r="J9" i="243"/>
  <c r="C9" i="243"/>
  <c r="N9" i="243"/>
  <c r="B9" i="243"/>
  <c r="M9" i="243"/>
  <c r="L9" i="243"/>
  <c r="I6" i="243"/>
  <c r="G6" i="243"/>
  <c r="J6" i="243"/>
  <c r="F6" i="243"/>
  <c r="E6" i="243"/>
  <c r="P6" i="243"/>
  <c r="D6" i="243"/>
  <c r="N6" i="243"/>
  <c r="M6" i="243"/>
  <c r="C6" i="243"/>
  <c r="B6" i="243"/>
  <c r="L6" i="243"/>
  <c r="L3" i="243"/>
  <c r="I3" i="243"/>
  <c r="G3" i="243"/>
  <c r="E3" i="243"/>
  <c r="J3" i="243"/>
  <c r="F3" i="243"/>
  <c r="P3" i="243"/>
  <c r="D3" i="243"/>
  <c r="N3" i="243"/>
  <c r="M3" i="243"/>
  <c r="C3" i="243"/>
  <c r="B3" i="243"/>
  <c r="P5" i="243"/>
  <c r="M5" i="243"/>
  <c r="L5" i="243"/>
  <c r="J5" i="243"/>
  <c r="I5" i="243"/>
  <c r="C5" i="243"/>
  <c r="N5" i="243"/>
  <c r="F5" i="243"/>
  <c r="E5" i="243"/>
  <c r="B5" i="243"/>
  <c r="G5" i="243"/>
  <c r="D5" i="243"/>
  <c r="B14" i="183"/>
  <c r="R14" i="342" l="1"/>
  <c r="O14" i="342"/>
  <c r="O14" i="339"/>
  <c r="H14" i="337"/>
  <c r="K12" i="243"/>
  <c r="H12" i="243"/>
  <c r="K6" i="243"/>
  <c r="O4" i="243"/>
  <c r="H6" i="243"/>
  <c r="K9" i="243"/>
  <c r="O12" i="243"/>
  <c r="K13" i="243"/>
  <c r="K8" i="243"/>
  <c r="K5" i="243"/>
  <c r="O13" i="243"/>
  <c r="O7" i="243"/>
  <c r="O5" i="243"/>
  <c r="O6" i="243"/>
  <c r="O9" i="243"/>
  <c r="H13" i="243"/>
  <c r="H8" i="243"/>
  <c r="K7" i="243"/>
  <c r="K10" i="243"/>
  <c r="H9" i="243"/>
  <c r="H4" i="243"/>
  <c r="H5" i="243"/>
  <c r="O10" i="243"/>
  <c r="K4" i="243"/>
  <c r="O8" i="243"/>
  <c r="H10" i="243"/>
  <c r="H7" i="243"/>
  <c r="O3" i="243"/>
  <c r="K3" i="243"/>
  <c r="H3" i="243"/>
  <c r="P14" i="243"/>
  <c r="A9" i="18"/>
  <c r="D7" i="183"/>
  <c r="C10" i="183"/>
  <c r="F4" i="183"/>
  <c r="C11" i="183"/>
  <c r="C14" i="183"/>
  <c r="F12" i="183"/>
  <c r="F10" i="183"/>
  <c r="C13" i="183"/>
  <c r="D8" i="183"/>
  <c r="C7" i="183"/>
  <c r="F6" i="183"/>
  <c r="D11" i="183"/>
  <c r="C9" i="183"/>
  <c r="D12" i="183"/>
  <c r="F7" i="183"/>
  <c r="E10" i="183"/>
  <c r="F13" i="183"/>
  <c r="E11" i="183"/>
  <c r="F8" i="183"/>
  <c r="C8" i="183"/>
  <c r="E14" i="183"/>
  <c r="E9" i="183"/>
  <c r="F5" i="183"/>
  <c r="D10" i="183"/>
  <c r="D13" i="183"/>
  <c r="D9" i="183"/>
  <c r="F9" i="183"/>
  <c r="E8" i="183"/>
  <c r="D14" i="183"/>
  <c r="E13" i="183"/>
  <c r="E7" i="183"/>
  <c r="E12" i="183"/>
  <c r="F11" i="183"/>
  <c r="F14" i="183"/>
  <c r="C12" i="183"/>
  <c r="P9" i="18" l="1"/>
  <c r="Q9" i="18"/>
  <c r="H14" i="243"/>
  <c r="K14" i="243"/>
  <c r="O14" i="243"/>
  <c r="L9" i="18"/>
  <c r="M9" i="18"/>
  <c r="N9" i="18"/>
  <c r="J9" i="18"/>
  <c r="I9" i="18"/>
  <c r="F9" i="18"/>
  <c r="E9" i="18"/>
  <c r="G9" i="18"/>
  <c r="D9" i="18"/>
  <c r="B9" i="18"/>
  <c r="C9" i="18"/>
  <c r="A10" i="18"/>
  <c r="A5" i="18"/>
  <c r="A4" i="18"/>
  <c r="A12" i="18"/>
  <c r="A3" i="18"/>
  <c r="A11" i="18"/>
  <c r="A7" i="18"/>
  <c r="A8" i="18"/>
  <c r="A6" i="18"/>
  <c r="A15" i="18"/>
  <c r="A13" i="18"/>
  <c r="K9" i="18" l="1"/>
  <c r="P6" i="18"/>
  <c r="Q6" i="18"/>
  <c r="P8" i="18"/>
  <c r="Q8" i="18"/>
  <c r="P12" i="18"/>
  <c r="Q12" i="18"/>
  <c r="P13" i="18"/>
  <c r="Q13" i="18"/>
  <c r="P7" i="18"/>
  <c r="Q7" i="18"/>
  <c r="P4" i="18"/>
  <c r="Q4" i="18"/>
  <c r="P11" i="18"/>
  <c r="Q11" i="18"/>
  <c r="P5" i="18"/>
  <c r="Q5" i="18"/>
  <c r="P3" i="18"/>
  <c r="Q3" i="18"/>
  <c r="P10" i="18"/>
  <c r="Q10" i="18"/>
  <c r="H9" i="18"/>
  <c r="O9" i="18"/>
  <c r="L6" i="18"/>
  <c r="M6" i="18"/>
  <c r="N6" i="18"/>
  <c r="M8" i="18"/>
  <c r="N8" i="18"/>
  <c r="L8" i="18"/>
  <c r="M7" i="18"/>
  <c r="N7" i="18"/>
  <c r="L7" i="18"/>
  <c r="L3" i="18"/>
  <c r="N3" i="18"/>
  <c r="M3" i="18"/>
  <c r="M11" i="18"/>
  <c r="N11" i="18"/>
  <c r="L11" i="18"/>
  <c r="M12" i="18"/>
  <c r="N12" i="18"/>
  <c r="L12" i="18"/>
  <c r="N4" i="18"/>
  <c r="M4" i="18"/>
  <c r="L4" i="18"/>
  <c r="M5" i="18"/>
  <c r="L5" i="18"/>
  <c r="N5" i="18"/>
  <c r="N10" i="18"/>
  <c r="L10" i="18"/>
  <c r="M10" i="18"/>
  <c r="M13" i="18"/>
  <c r="N13" i="18"/>
  <c r="L13" i="18"/>
  <c r="I4" i="18"/>
  <c r="J4" i="18"/>
  <c r="I3" i="18"/>
  <c r="J3" i="18"/>
  <c r="I5" i="18"/>
  <c r="J5" i="18"/>
  <c r="J7" i="18"/>
  <c r="I7" i="18"/>
  <c r="J6" i="18"/>
  <c r="I6" i="18"/>
  <c r="J10" i="18"/>
  <c r="I10" i="18"/>
  <c r="I8" i="18"/>
  <c r="J8" i="18"/>
  <c r="D13" i="18"/>
  <c r="E13" i="18"/>
  <c r="F13" i="18"/>
  <c r="G13" i="18"/>
  <c r="F3" i="18"/>
  <c r="D3" i="18"/>
  <c r="E3" i="18"/>
  <c r="G3" i="18"/>
  <c r="C4" i="18"/>
  <c r="E4" i="18"/>
  <c r="D4" i="18"/>
  <c r="F4" i="18"/>
  <c r="G4" i="18"/>
  <c r="B6" i="18"/>
  <c r="G6" i="18"/>
  <c r="F6" i="18"/>
  <c r="D6" i="18"/>
  <c r="E6" i="18"/>
  <c r="E5" i="18"/>
  <c r="F5" i="18"/>
  <c r="D5" i="18"/>
  <c r="G5" i="18"/>
  <c r="F7" i="18"/>
  <c r="D7" i="18"/>
  <c r="E7" i="18"/>
  <c r="G7" i="18"/>
  <c r="C8" i="18"/>
  <c r="E8" i="18"/>
  <c r="F8" i="18"/>
  <c r="D8" i="18"/>
  <c r="G8" i="18"/>
  <c r="E11" i="18"/>
  <c r="D11" i="18"/>
  <c r="G11" i="18"/>
  <c r="F11" i="18"/>
  <c r="E12" i="18"/>
  <c r="F12" i="18"/>
  <c r="G12" i="18"/>
  <c r="D12" i="18"/>
  <c r="B10" i="18"/>
  <c r="E10" i="18"/>
  <c r="F10" i="18"/>
  <c r="G10" i="18"/>
  <c r="D10" i="18"/>
  <c r="B12" i="18"/>
  <c r="J12" i="18"/>
  <c r="C12" i="18"/>
  <c r="I12" i="18"/>
  <c r="C6" i="18"/>
  <c r="I11" i="18"/>
  <c r="C11" i="18"/>
  <c r="B11" i="18"/>
  <c r="J11" i="18"/>
  <c r="B3" i="18"/>
  <c r="C3" i="18"/>
  <c r="C10" i="18"/>
  <c r="I13" i="18"/>
  <c r="B13" i="18"/>
  <c r="J13" i="18"/>
  <c r="C13" i="18"/>
  <c r="B8" i="18"/>
  <c r="B4" i="18"/>
  <c r="C7" i="18"/>
  <c r="B7" i="18"/>
  <c r="C5" i="18"/>
  <c r="B5" i="18"/>
  <c r="C4" i="183"/>
  <c r="C6" i="183"/>
  <c r="D6" i="183"/>
  <c r="C5" i="183"/>
  <c r="E4" i="183"/>
  <c r="E6" i="183"/>
  <c r="D4" i="183"/>
  <c r="D5" i="183"/>
  <c r="E5" i="183"/>
  <c r="K11" i="18" l="1"/>
  <c r="K10" i="18"/>
  <c r="K7" i="18"/>
  <c r="K8" i="18"/>
  <c r="K5" i="18"/>
  <c r="K4" i="18"/>
  <c r="K13" i="18"/>
  <c r="K3" i="18"/>
  <c r="K12" i="18"/>
  <c r="K6" i="18"/>
  <c r="O11" i="18"/>
  <c r="H13" i="18"/>
  <c r="H11" i="18"/>
  <c r="O13" i="18"/>
  <c r="O12" i="18"/>
  <c r="H12" i="18"/>
  <c r="O4" i="18"/>
  <c r="O3" i="18"/>
  <c r="H5" i="18"/>
  <c r="O6" i="18"/>
  <c r="O10" i="18"/>
  <c r="H4" i="18"/>
  <c r="O5" i="18"/>
  <c r="H6" i="18"/>
  <c r="O7" i="18"/>
  <c r="H7" i="18"/>
  <c r="O8" i="18"/>
  <c r="H10" i="18"/>
  <c r="H8" i="18"/>
  <c r="H3" i="18"/>
  <c r="R14" i="18" l="1"/>
  <c r="O14" i="18"/>
  <c r="H14" i="18"/>
  <c r="K14" i="18"/>
  <c r="F3" i="183"/>
  <c r="D3" i="183"/>
  <c r="C3" i="183"/>
  <c r="E3" i="183"/>
  <c r="K14" i="183" l="1"/>
  <c r="K13" i="183"/>
  <c r="K9" i="183"/>
  <c r="K4" i="183"/>
  <c r="K11" i="183"/>
  <c r="K10" i="183"/>
  <c r="K8" i="183"/>
  <c r="K5" i="183"/>
  <c r="K7" i="183"/>
  <c r="K12" i="183"/>
  <c r="K6" i="183"/>
  <c r="K3" i="183"/>
  <c r="H10" i="183"/>
  <c r="H14" i="183"/>
  <c r="H13" i="183"/>
  <c r="H12" i="183"/>
  <c r="H11" i="183"/>
  <c r="H9" i="183"/>
  <c r="H8" i="183"/>
  <c r="H7" i="183"/>
  <c r="H6" i="183"/>
  <c r="H5" i="183"/>
  <c r="H4" i="183"/>
  <c r="H3" i="183"/>
  <c r="J11" i="183"/>
  <c r="I13" i="183"/>
  <c r="I10" i="183"/>
  <c r="I11" i="183" l="1"/>
  <c r="M11" i="183" s="1"/>
  <c r="J10" i="183"/>
  <c r="M10" i="183" s="1"/>
  <c r="I14" i="183"/>
  <c r="J14" i="183"/>
  <c r="J9" i="183"/>
  <c r="I12" i="183"/>
  <c r="J13" i="183"/>
  <c r="M13" i="183" s="1"/>
  <c r="I9" i="183"/>
  <c r="J12" i="183"/>
  <c r="M14" i="183" l="1"/>
  <c r="M9" i="183"/>
  <c r="M12" i="183"/>
  <c r="J5" i="183"/>
  <c r="I7" i="183"/>
  <c r="I4" i="183"/>
  <c r="J7" i="183"/>
  <c r="J6" i="183"/>
  <c r="I6" i="183"/>
  <c r="I8" i="183"/>
  <c r="I3" i="183"/>
  <c r="J8" i="183"/>
  <c r="J4" i="183"/>
  <c r="J3" i="183"/>
  <c r="I5" i="183"/>
  <c r="M7" i="183" l="1"/>
  <c r="M4" i="183"/>
  <c r="M3" i="183"/>
  <c r="M6" i="183"/>
  <c r="M5" i="183"/>
  <c r="M8" i="183"/>
  <c r="N8" i="183" l="1"/>
  <c r="N7" i="183"/>
  <c r="N9" i="183"/>
  <c r="N10" i="183"/>
  <c r="N11" i="183"/>
  <c r="N12" i="183"/>
  <c r="N13" i="183"/>
  <c r="N14" i="183"/>
  <c r="N3" i="183"/>
  <c r="N6" i="183"/>
  <c r="N4" i="183"/>
  <c r="N5" i="183"/>
  <c r="P4" i="183" l="1"/>
  <c r="Q4" i="183" s="1"/>
  <c r="P5" i="183"/>
  <c r="P6" i="183"/>
  <c r="Q6" i="183" s="1"/>
  <c r="P7" i="183"/>
  <c r="Q7" i="183" s="1"/>
  <c r="P8" i="183"/>
  <c r="Q8" i="183" s="1"/>
  <c r="P9" i="183"/>
  <c r="Q9" i="183" s="1"/>
  <c r="P10" i="183"/>
  <c r="Q10" i="183" s="1"/>
  <c r="P11" i="183"/>
  <c r="Q11" i="183" s="1"/>
  <c r="P12" i="183"/>
  <c r="Q12" i="183" s="1"/>
  <c r="P13" i="183"/>
  <c r="Q13" i="183" s="1"/>
  <c r="P14" i="183"/>
  <c r="P3" i="183"/>
  <c r="Q14" i="183" l="1"/>
  <c r="Q5" i="183"/>
  <c r="Q3" i="183"/>
</calcChain>
</file>

<file path=xl/sharedStrings.xml><?xml version="1.0" encoding="utf-8"?>
<sst xmlns="http://schemas.openxmlformats.org/spreadsheetml/2006/main" count="680" uniqueCount="244">
  <si>
    <t>Rang</t>
  </si>
  <si>
    <t>Anzahl</t>
  </si>
  <si>
    <t>Summe</t>
  </si>
  <si>
    <t>Name</t>
  </si>
  <si>
    <t>Ergebnis</t>
  </si>
  <si>
    <t>Nr.</t>
  </si>
  <si>
    <t>Vorname</t>
  </si>
  <si>
    <t>Müller</t>
  </si>
  <si>
    <t>Wurf</t>
  </si>
  <si>
    <t xml:space="preserve"> </t>
  </si>
  <si>
    <t>Ergebnis sortiert</t>
  </si>
  <si>
    <t>Team</t>
  </si>
  <si>
    <t>Team ID</t>
  </si>
  <si>
    <t>Winterbach 1</t>
  </si>
  <si>
    <t>Wurf 1</t>
  </si>
  <si>
    <t>Wurf 2</t>
  </si>
  <si>
    <t>Wurf 3</t>
  </si>
  <si>
    <t>Wurf 4</t>
  </si>
  <si>
    <t>Wurf Ergebnis</t>
  </si>
  <si>
    <t>Sprint 1</t>
  </si>
  <si>
    <t>Sprint 2</t>
  </si>
  <si>
    <t xml:space="preserve"> Sprint</t>
  </si>
  <si>
    <t>Sprint Ergebnis</t>
  </si>
  <si>
    <t>Stabweit 1</t>
  </si>
  <si>
    <t>Stabweit 2</t>
  </si>
  <si>
    <t>Stabweit 3</t>
  </si>
  <si>
    <t>Stabweit</t>
  </si>
  <si>
    <t>Stabweit Ergebnis</t>
  </si>
  <si>
    <t>Staffel</t>
  </si>
  <si>
    <t>SG Schorndorf</t>
  </si>
  <si>
    <t>SV Remshalden</t>
  </si>
  <si>
    <t>LG Kernen</t>
  </si>
  <si>
    <t>TSF Welzheim</t>
  </si>
  <si>
    <t>SG Weinstadt 1</t>
  </si>
  <si>
    <t>SG Weinstadt 2</t>
  </si>
  <si>
    <t>SV Winnenden</t>
  </si>
  <si>
    <t>LG Limes-Rems</t>
  </si>
  <si>
    <t>Frick</t>
  </si>
  <si>
    <t>Elbasi</t>
  </si>
  <si>
    <t>Reißig</t>
  </si>
  <si>
    <t>Nwaka</t>
  </si>
  <si>
    <t>Horvat</t>
  </si>
  <si>
    <t>Völkel</t>
  </si>
  <si>
    <t>König</t>
  </si>
  <si>
    <t>Trevelyan</t>
  </si>
  <si>
    <t>Stauß</t>
  </si>
  <si>
    <t>Özalp</t>
  </si>
  <si>
    <t>Gatzhammer</t>
  </si>
  <si>
    <t>Hannes</t>
  </si>
  <si>
    <t>Semih</t>
  </si>
  <si>
    <t>Zoè</t>
  </si>
  <si>
    <t>Newton</t>
  </si>
  <si>
    <t>Linus</t>
  </si>
  <si>
    <t>Christoph</t>
  </si>
  <si>
    <t>Yannik</t>
  </si>
  <si>
    <t>Amy</t>
  </si>
  <si>
    <t>Chiara</t>
  </si>
  <si>
    <t>Teoman</t>
  </si>
  <si>
    <t>Johannes</t>
  </si>
  <si>
    <t>Voorwold</t>
  </si>
  <si>
    <t>Ziesel</t>
  </si>
  <si>
    <t xml:space="preserve">Stein </t>
  </si>
  <si>
    <t>Mönch</t>
  </si>
  <si>
    <t>Naumann</t>
  </si>
  <si>
    <t>Ferdinand</t>
  </si>
  <si>
    <t>Max</t>
  </si>
  <si>
    <t>Maurice</t>
  </si>
  <si>
    <t>Emma</t>
  </si>
  <si>
    <t>Elli</t>
  </si>
  <si>
    <t>Jannis</t>
  </si>
  <si>
    <t>Emil</t>
  </si>
  <si>
    <t>TSV Schmiden</t>
  </si>
  <si>
    <t>Böhringer</t>
  </si>
  <si>
    <t>Forderer</t>
  </si>
  <si>
    <t>Schlotter</t>
  </si>
  <si>
    <t>Wasems</t>
  </si>
  <si>
    <t>Domokos</t>
  </si>
  <si>
    <t>Kustos</t>
  </si>
  <si>
    <t>Julius</t>
  </si>
  <si>
    <t>Jan</t>
  </si>
  <si>
    <t>Nick</t>
  </si>
  <si>
    <t>Maximilian Louis</t>
  </si>
  <si>
    <t>Philip</t>
  </si>
  <si>
    <t>Birkhofer</t>
  </si>
  <si>
    <t>Ahrend</t>
  </si>
  <si>
    <t>Rothermel</t>
  </si>
  <si>
    <t>Schenk</t>
  </si>
  <si>
    <t>Löbmann</t>
  </si>
  <si>
    <t>Tönnies</t>
  </si>
  <si>
    <t>Kühweg</t>
  </si>
  <si>
    <t>Kohl</t>
  </si>
  <si>
    <t>Matteo</t>
  </si>
  <si>
    <t>Sebastian</t>
  </si>
  <si>
    <t>Alexander</t>
  </si>
  <si>
    <t>Lia</t>
  </si>
  <si>
    <t>Jonas</t>
  </si>
  <si>
    <t>Nils</t>
  </si>
  <si>
    <t>Jonathan</t>
  </si>
  <si>
    <t>Mika</t>
  </si>
  <si>
    <t>Würsching</t>
  </si>
  <si>
    <t>Stadelmaier</t>
  </si>
  <si>
    <t>Schneider</t>
  </si>
  <si>
    <t>Staudinger</t>
  </si>
  <si>
    <t>Siede</t>
  </si>
  <si>
    <t>Baireuther</t>
  </si>
  <si>
    <t>Kuzinna</t>
  </si>
  <si>
    <t>Köpf</t>
  </si>
  <si>
    <t>Moser</t>
  </si>
  <si>
    <t>Martin</t>
  </si>
  <si>
    <t>Marius</t>
  </si>
  <si>
    <t>Konstantin</t>
  </si>
  <si>
    <t>Finn</t>
  </si>
  <si>
    <t>Levi</t>
  </si>
  <si>
    <t>Tim</t>
  </si>
  <si>
    <t>Daniel</t>
  </si>
  <si>
    <t>Hannah</t>
  </si>
  <si>
    <t>Klara</t>
  </si>
  <si>
    <t>Bunz</t>
  </si>
  <si>
    <t>Grasmik</t>
  </si>
  <si>
    <t>Frankenberger</t>
  </si>
  <si>
    <t>Schützle</t>
  </si>
  <si>
    <t>Körner</t>
  </si>
  <si>
    <t>Beutel</t>
  </si>
  <si>
    <t>Debski</t>
  </si>
  <si>
    <t>Baumann</t>
  </si>
  <si>
    <t>Aldinger</t>
  </si>
  <si>
    <t>Troche</t>
  </si>
  <si>
    <t>Elias</t>
  </si>
  <si>
    <t>Alina</t>
  </si>
  <si>
    <t>Finja</t>
  </si>
  <si>
    <t>Paul</t>
  </si>
  <si>
    <t>Emelie</t>
  </si>
  <si>
    <t>Lea</t>
  </si>
  <si>
    <t>Larissa</t>
  </si>
  <si>
    <t>Aaron</t>
  </si>
  <si>
    <t>Athanasiadou</t>
  </si>
  <si>
    <t>Schiefer</t>
  </si>
  <si>
    <t>Schmidlin</t>
  </si>
  <si>
    <t>Heusel</t>
  </si>
  <si>
    <t>Nakov</t>
  </si>
  <si>
    <t>Idler</t>
  </si>
  <si>
    <t>Ioanna</t>
  </si>
  <si>
    <t>Vincent</t>
  </si>
  <si>
    <t>Alia</t>
  </si>
  <si>
    <t>Lina</t>
  </si>
  <si>
    <t>Sophia</t>
  </si>
  <si>
    <t>Luca</t>
  </si>
  <si>
    <t>Leo</t>
  </si>
  <si>
    <t>Miyu</t>
  </si>
  <si>
    <t>Reichelt</t>
  </si>
  <si>
    <t>Ziemer</t>
  </si>
  <si>
    <t>Jost</t>
  </si>
  <si>
    <t>Lietz</t>
  </si>
  <si>
    <t>Hermle</t>
  </si>
  <si>
    <t>Schimko</t>
  </si>
  <si>
    <t>Tobias</t>
  </si>
  <si>
    <t>Ben</t>
  </si>
  <si>
    <t>Luisa</t>
  </si>
  <si>
    <t>Luise</t>
  </si>
  <si>
    <t>Widmann</t>
  </si>
  <si>
    <t>Uhl</t>
  </si>
  <si>
    <t>Hansen</t>
  </si>
  <si>
    <t>Benz</t>
  </si>
  <si>
    <t>Bauder</t>
  </si>
  <si>
    <t>Ziegenhagen</t>
  </si>
  <si>
    <t>Lukas</t>
  </si>
  <si>
    <t>Maximilian</t>
  </si>
  <si>
    <t>David</t>
  </si>
  <si>
    <t>Kiara</t>
  </si>
  <si>
    <t>Franzy</t>
  </si>
  <si>
    <t>Lisa</t>
  </si>
  <si>
    <t>Frisch</t>
  </si>
  <si>
    <t>Merz</t>
  </si>
  <si>
    <t>Dolz</t>
  </si>
  <si>
    <t>Bitterling</t>
  </si>
  <si>
    <t>Kurz</t>
  </si>
  <si>
    <t>Koglin</t>
  </si>
  <si>
    <t>Bürk</t>
  </si>
  <si>
    <t>Taxis</t>
  </si>
  <si>
    <t>Weist</t>
  </si>
  <si>
    <t>Lino</t>
  </si>
  <si>
    <t>Robin</t>
  </si>
  <si>
    <t>Summer</t>
  </si>
  <si>
    <t>Moritz</t>
  </si>
  <si>
    <t>Ferdi</t>
  </si>
  <si>
    <t>Theresa</t>
  </si>
  <si>
    <t>Jasper</t>
  </si>
  <si>
    <t>Fritz</t>
  </si>
  <si>
    <t>Liese</t>
  </si>
  <si>
    <t>Julian</t>
  </si>
  <si>
    <t>Kira</t>
  </si>
  <si>
    <t>Täuber</t>
  </si>
  <si>
    <t>Scheuber</t>
  </si>
  <si>
    <t>Brett</t>
  </si>
  <si>
    <t>Till</t>
  </si>
  <si>
    <t xml:space="preserve">Till </t>
  </si>
  <si>
    <t>Schreiner</t>
  </si>
  <si>
    <t>Möllgaard</t>
  </si>
  <si>
    <t>Özerol</t>
  </si>
  <si>
    <t>Rettstatt</t>
  </si>
  <si>
    <t>Greta</t>
  </si>
  <si>
    <t>Leo-Noel</t>
  </si>
  <si>
    <t>Marlene</t>
  </si>
  <si>
    <t>Bente</t>
  </si>
  <si>
    <t>Mehli</t>
  </si>
  <si>
    <t>Louisa</t>
  </si>
  <si>
    <t>Abele</t>
  </si>
  <si>
    <t>Weiß</t>
  </si>
  <si>
    <t>Wahl</t>
  </si>
  <si>
    <t>Harr</t>
  </si>
  <si>
    <t>Schwarz</t>
  </si>
  <si>
    <t>Reik</t>
  </si>
  <si>
    <t>Heinz</t>
  </si>
  <si>
    <t>Fink</t>
  </si>
  <si>
    <t>Püttmann</t>
  </si>
  <si>
    <t>Yalcin</t>
  </si>
  <si>
    <t>Laurin</t>
  </si>
  <si>
    <t>Mattis</t>
  </si>
  <si>
    <t>Nele</t>
  </si>
  <si>
    <t>Tamina</t>
  </si>
  <si>
    <t>Jakob</t>
  </si>
  <si>
    <t>Madita</t>
  </si>
  <si>
    <t>Kayra</t>
  </si>
  <si>
    <t>VfL Winterbach 1</t>
  </si>
  <si>
    <t>VfL Winterbach 2</t>
  </si>
  <si>
    <t>Hürden</t>
  </si>
  <si>
    <t>Hürden 1</t>
  </si>
  <si>
    <t>Hürden 2</t>
  </si>
  <si>
    <t>Hürden Ergebnis</t>
  </si>
  <si>
    <t>Stabweitsprung</t>
  </si>
  <si>
    <t>Springen</t>
  </si>
  <si>
    <t>Springen 1</t>
  </si>
  <si>
    <t>Springen 2</t>
  </si>
  <si>
    <t>Springen Ergebnis</t>
  </si>
  <si>
    <t>Hess</t>
  </si>
  <si>
    <t>Oscar</t>
  </si>
  <si>
    <t>Schubert</t>
  </si>
  <si>
    <t>Jason</t>
  </si>
  <si>
    <t>Noam</t>
  </si>
  <si>
    <t>LG Weissacher Tal</t>
  </si>
  <si>
    <t>Raithle</t>
  </si>
  <si>
    <t>Yvonne</t>
  </si>
  <si>
    <t>Lilli</t>
  </si>
  <si>
    <t>Ehmann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</si>
</sst>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Arial"/>
      <family val="2"/>
    </font>
    <font>
      <sz val="12"/>
      <name val="Arial"/>
      <family val="2"/>
    </font>
    <font>
      <b/>
      <sz val="12"/>
      <name val="Arial"/>
      <family val="2"/>
    </font>
    <font>
      <sz val="12"/>
      <name val="Arial"/>
      <family val="2"/>
    </font>
    <font>
      <sz val="10"/>
      <color rgb="FF000000"/>
      <name val="Arial"/>
      <family val="2"/>
    </font>
    <font>
      <sz val="11"/>
      <color rgb="FF000000"/>
      <name val="Calibri"/>
      <family val="2"/>
      <charset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6" fillId="0" borderId="0"/>
  </cellStyleXfs>
  <cellXfs count="60">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1" fontId="2" fillId="0" borderId="0" xfId="0" applyNumberFormat="1" applyFont="1" applyAlignment="1">
      <alignment horizontal="center"/>
    </xf>
    <xf numFmtId="0" fontId="2" fillId="2" borderId="0" xfId="0" applyFont="1" applyFill="1"/>
    <xf numFmtId="0" fontId="3" fillId="2" borderId="0" xfId="0" applyFont="1" applyFill="1"/>
    <xf numFmtId="1" fontId="4" fillId="0" borderId="0" xfId="0" applyNumberFormat="1" applyFont="1" applyAlignment="1">
      <alignment horizontal="center"/>
    </xf>
    <xf numFmtId="0" fontId="4" fillId="2" borderId="0" xfId="0" applyFont="1" applyFill="1"/>
    <xf numFmtId="0" fontId="4" fillId="0" borderId="0" xfId="0" applyFont="1" applyFill="1" applyBorder="1" applyAlignment="1">
      <alignment horizontal="center"/>
    </xf>
    <xf numFmtId="14" fontId="4" fillId="0" borderId="0" xfId="0" applyNumberFormat="1" applyFont="1" applyAlignment="1">
      <alignment horizontal="center"/>
    </xf>
    <xf numFmtId="0" fontId="4" fillId="0" borderId="0" xfId="0" applyFont="1" applyAlignment="1">
      <alignment horizontal="right"/>
    </xf>
    <xf numFmtId="1" fontId="4" fillId="0" borderId="0" xfId="0" applyNumberFormat="1" applyFont="1" applyFill="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3" borderId="0" xfId="0" applyFont="1" applyFill="1" applyBorder="1" applyAlignment="1">
      <alignment horizontal="center"/>
    </xf>
    <xf numFmtId="0" fontId="3" fillId="0" borderId="2" xfId="0" applyFont="1" applyBorder="1" applyAlignment="1">
      <alignment horizontal="center"/>
    </xf>
    <xf numFmtId="0" fontId="4" fillId="3" borderId="2" xfId="0" applyFont="1" applyFill="1" applyBorder="1" applyAlignment="1">
      <alignment horizontal="center"/>
    </xf>
    <xf numFmtId="0" fontId="3" fillId="0" borderId="0" xfId="0" applyFont="1" applyBorder="1" applyAlignment="1"/>
    <xf numFmtId="0" fontId="4" fillId="0" borderId="4" xfId="0" applyFont="1" applyBorder="1" applyAlignment="1">
      <alignment horizontal="center"/>
    </xf>
    <xf numFmtId="1" fontId="4" fillId="0" borderId="0" xfId="0" applyNumberFormat="1" applyFont="1" applyBorder="1" applyAlignment="1">
      <alignment horizontal="center"/>
    </xf>
    <xf numFmtId="0" fontId="4" fillId="0" borderId="0" xfId="0" applyFont="1" applyBorder="1"/>
    <xf numFmtId="0" fontId="2" fillId="0" borderId="0" xfId="0" applyFont="1" applyBorder="1"/>
    <xf numFmtId="0" fontId="4" fillId="3" borderId="9" xfId="0" applyFont="1" applyFill="1" applyBorder="1" applyAlignment="1">
      <alignment horizontal="center"/>
    </xf>
    <xf numFmtId="1" fontId="4" fillId="3" borderId="10" xfId="0" applyNumberFormat="1"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3" fillId="0" borderId="4" xfId="0" applyFont="1" applyBorder="1" applyAlignment="1"/>
    <xf numFmtId="0" fontId="2" fillId="0" borderId="3" xfId="0" applyFont="1" applyBorder="1" applyAlignment="1">
      <alignment horizontal="center"/>
    </xf>
    <xf numFmtId="0" fontId="2" fillId="0" borderId="4" xfId="0" applyFont="1" applyBorder="1" applyAlignment="1">
      <alignment horizontal="center"/>
    </xf>
    <xf numFmtId="0" fontId="3" fillId="0" borderId="12" xfId="0" applyFont="1" applyBorder="1" applyAlignment="1">
      <alignment horizontal="center"/>
    </xf>
    <xf numFmtId="0" fontId="4" fillId="0" borderId="12" xfId="0" applyFont="1" applyBorder="1"/>
    <xf numFmtId="0" fontId="4" fillId="3" borderId="13" xfId="0" applyFont="1" applyFill="1" applyBorder="1"/>
    <xf numFmtId="0" fontId="4" fillId="0" borderId="14" xfId="0" applyFont="1" applyBorder="1" applyAlignment="1">
      <alignment horizontal="center"/>
    </xf>
    <xf numFmtId="0" fontId="3" fillId="3" borderId="14" xfId="0" applyFont="1" applyFill="1" applyBorder="1" applyAlignment="1">
      <alignment horizontal="center"/>
    </xf>
    <xf numFmtId="0" fontId="4" fillId="0" borderId="8" xfId="0" applyFont="1" applyBorder="1"/>
    <xf numFmtId="0" fontId="3" fillId="3" borderId="7" xfId="0" applyFont="1" applyFill="1" applyBorder="1" applyAlignment="1">
      <alignment horizontal="center"/>
    </xf>
    <xf numFmtId="0" fontId="3" fillId="3" borderId="1" xfId="0" applyFont="1" applyFill="1" applyBorder="1" applyAlignment="1">
      <alignment horizontal="center"/>
    </xf>
    <xf numFmtId="0" fontId="3" fillId="3" borderId="0" xfId="0" applyFont="1" applyFill="1" applyBorder="1"/>
    <xf numFmtId="0" fontId="3" fillId="3" borderId="18" xfId="0" applyFont="1" applyFill="1" applyBorder="1"/>
    <xf numFmtId="0" fontId="4" fillId="3" borderId="1"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3" borderId="15" xfId="0" applyFont="1" applyFill="1" applyBorder="1"/>
    <xf numFmtId="0" fontId="4" fillId="3" borderId="19" xfId="0" applyFont="1" applyFill="1" applyBorder="1"/>
    <xf numFmtId="0" fontId="4" fillId="3" borderId="18" xfId="0" applyFont="1" applyFill="1" applyBorder="1" applyAlignment="1">
      <alignment horizontal="center"/>
    </xf>
    <xf numFmtId="0" fontId="4" fillId="3" borderId="20" xfId="0" applyFont="1" applyFill="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3" borderId="5" xfId="0" applyFont="1" applyFill="1" applyBorder="1" applyAlignment="1">
      <alignment horizontal="center"/>
    </xf>
    <xf numFmtId="0" fontId="3" fillId="3" borderId="4" xfId="0" applyFont="1" applyFill="1" applyBorder="1" applyAlignment="1">
      <alignment horizontal="center"/>
    </xf>
    <xf numFmtId="0" fontId="3" fillId="3" borderId="7" xfId="0" applyFont="1" applyFill="1" applyBorder="1" applyAlignment="1">
      <alignment horizontal="center"/>
    </xf>
  </cellXfs>
  <cellStyles count="2">
    <cellStyle name="Standard" xfId="0" builtinId="0"/>
    <cellStyle name="Standard 3" xfId="1"/>
  </cellStyles>
  <dxfs count="7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s>
  <tableStyles count="0" defaultTableStyle="TableStyleMedium9" defaultPivotStyle="PivotStyleLight16"/>
  <colors>
    <mruColors>
      <color rgb="FFFEF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723900</xdr:colOff>
          <xdr:row>1</xdr:row>
          <xdr:rowOff>114300</xdr:rowOff>
        </xdr:from>
        <xdr:to>
          <xdr:col>5</xdr:col>
          <xdr:colOff>38100</xdr:colOff>
          <xdr:row>5</xdr:row>
          <xdr:rowOff>95250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Erstelle Team Datenblätter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15</xdr:col>
      <xdr:colOff>644262</xdr:colOff>
      <xdr:row>1</xdr:row>
      <xdr:rowOff>15271</xdr:rowOff>
    </xdr:from>
    <xdr:to>
      <xdr:col>19</xdr:col>
      <xdr:colOff>411011</xdr:colOff>
      <xdr:row>9</xdr:row>
      <xdr:rowOff>71763</xdr:rowOff>
    </xdr:to>
    <mc:AlternateContent xmlns:mc="http://schemas.openxmlformats.org/markup-compatibility/2006">
      <mc:Choice xmlns:sle15="http://schemas.microsoft.com/office/drawing/2012/slicer" xmlns="" Requires="sle15">
        <xdr:graphicFrame macro="">
          <xdr:nvGraphicFramePr>
            <xdr:cNvPr id="3" name="AKL">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KL"/>
            </a:graphicData>
          </a:graphic>
        </xdr:graphicFrame>
      </mc:Choice>
      <mc:Fallback>
        <xdr:sp macro="" textlink="">
          <xdr:nvSpPr>
            <xdr:cNvPr id="2" name="Rechteck 1"/>
            <xdr:cNvSpPr>
              <a:spLocks noTextEdit="1"/>
            </xdr:cNvSpPr>
          </xdr:nvSpPr>
          <xdr:spPr>
            <a:xfrm>
              <a:off x="13515711" y="212121"/>
              <a:ext cx="7994914" cy="1239913"/>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AKL" xr10:uid="{AC1FFADD-6F7A-41D0-8FD2-B88E77EFF869}" sourceName="Team">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KL" xr10:uid="{0574D0EC-9065-47C7-9ABE-C8D688461AAD}" cache="Datenschnitt_AKL" caption="Team" columnCount="3" rowHeight="225425"/>
</slicers>
</file>

<file path=xl/tables/table1.xml><?xml version="1.0" encoding="utf-8"?>
<table xmlns="http://schemas.openxmlformats.org/spreadsheetml/2006/main" id="2" name="Teams" displayName="Teams" ref="A1:B13" totalsRowShown="0">
  <autoFilter ref="A1:B13"/>
  <tableColumns count="2">
    <tableColumn id="1" name="Team ID" dataDxfId="70"/>
    <tableColumn id="2" name="Team" dataDxfId="69"/>
  </tableColumns>
  <tableStyleInfo name="TableStyleMedium9" showFirstColumn="0" showLastColumn="0" showRowStripes="1" showColumnStripes="0"/>
</table>
</file>

<file path=xl/tables/table2.xml><?xml version="1.0" encoding="utf-8"?>
<table xmlns="http://schemas.openxmlformats.org/spreadsheetml/2006/main" id="1" name="Teilnehmer" displayName="Teilnehmer" ref="A1:O106" totalsRowShown="0" headerRowDxfId="68" dataDxfId="67">
  <autoFilter ref="A1:O1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Nr." dataDxfId="66"/>
    <tableColumn id="2" name="Name" dataDxfId="65"/>
    <tableColumn id="3" name="Vorname" dataDxfId="64"/>
    <tableColumn id="4" name="Team" dataDxfId="63"/>
    <tableColumn id="5" name="Wurf 1" dataDxfId="62"/>
    <tableColumn id="9" name="Wurf 2" dataDxfId="61"/>
    <tableColumn id="10" name="Wurf 3" dataDxfId="60"/>
    <tableColumn id="11" name="Wurf 4" dataDxfId="59"/>
    <tableColumn id="6" name="Hürden 1" dataDxfId="58"/>
    <tableColumn id="7" name="Hürden 2" dataDxfId="57"/>
    <tableColumn id="8" name="Stabweit 1" dataDxfId="56"/>
    <tableColumn id="12" name="Stabweit 2" dataDxfId="55"/>
    <tableColumn id="13" name="Stabweit 3" dataDxfId="54"/>
    <tableColumn id="14" name="Springen 1" dataDxfId="53"/>
    <tableColumn id="15" name="Springen 2" dataDxfId="52"/>
  </tableColumns>
  <tableStyleInfo name="TableStyleMedium8"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57"/>
  <sheetViews>
    <sheetView zoomScale="115" zoomScaleNormal="115" workbookViewId="0">
      <selection activeCell="B9" sqref="B9"/>
    </sheetView>
  </sheetViews>
  <sheetFormatPr baseColWidth="10" defaultColWidth="17.5703125" defaultRowHeight="15" x14ac:dyDescent="0.2"/>
  <cols>
    <col min="1" max="1" width="11.85546875" style="1" customWidth="1"/>
    <col min="2" max="2" width="19" style="1" bestFit="1" customWidth="1"/>
    <col min="3" max="4" width="17.5703125" style="4"/>
    <col min="5" max="16384" width="17.5703125" style="1"/>
  </cols>
  <sheetData>
    <row r="1" spans="1:7" x14ac:dyDescent="0.2">
      <c r="A1" s="4" t="s">
        <v>12</v>
      </c>
      <c r="B1" s="1" t="s">
        <v>11</v>
      </c>
      <c r="C1" s="4" t="s">
        <v>1</v>
      </c>
    </row>
    <row r="2" spans="1:7" s="6" customFormat="1" ht="15.75" x14ac:dyDescent="0.25">
      <c r="A2" s="4">
        <v>1</v>
      </c>
      <c r="B2" s="1" t="s">
        <v>223</v>
      </c>
      <c r="C2" s="4">
        <f>COUNTIF(Teams[Team],"&lt;&gt;""")</f>
        <v>12</v>
      </c>
      <c r="D2" s="4"/>
    </row>
    <row r="3" spans="1:7" ht="15.75" x14ac:dyDescent="0.25">
      <c r="A3" s="4">
        <v>2</v>
      </c>
      <c r="B3" s="1" t="s">
        <v>224</v>
      </c>
      <c r="G3" s="7"/>
    </row>
    <row r="4" spans="1:7" ht="15.75" x14ac:dyDescent="0.25">
      <c r="A4" s="4">
        <v>3</v>
      </c>
      <c r="B4" s="1" t="s">
        <v>71</v>
      </c>
      <c r="G4" s="7"/>
    </row>
    <row r="5" spans="1:7" ht="15.75" x14ac:dyDescent="0.25">
      <c r="A5" s="4">
        <v>4</v>
      </c>
      <c r="B5" s="1" t="s">
        <v>29</v>
      </c>
      <c r="G5" s="7"/>
    </row>
    <row r="6" spans="1:7" ht="15.75" x14ac:dyDescent="0.25">
      <c r="A6" s="4">
        <v>5</v>
      </c>
      <c r="B6" s="1" t="s">
        <v>30</v>
      </c>
      <c r="G6" s="7"/>
    </row>
    <row r="7" spans="1:7" ht="15.75" x14ac:dyDescent="0.25">
      <c r="A7" s="4">
        <v>6</v>
      </c>
      <c r="B7" s="1" t="s">
        <v>31</v>
      </c>
      <c r="G7" s="7"/>
    </row>
    <row r="8" spans="1:7" ht="15.75" x14ac:dyDescent="0.25">
      <c r="A8" s="4">
        <v>7</v>
      </c>
      <c r="B8" s="1" t="s">
        <v>32</v>
      </c>
      <c r="G8" s="7"/>
    </row>
    <row r="9" spans="1:7" ht="15.75" x14ac:dyDescent="0.25">
      <c r="A9" s="4">
        <v>8</v>
      </c>
      <c r="B9" s="1" t="s">
        <v>239</v>
      </c>
      <c r="G9" s="7"/>
    </row>
    <row r="10" spans="1:7" ht="15.75" x14ac:dyDescent="0.25">
      <c r="A10" s="4">
        <v>9</v>
      </c>
      <c r="B10" s="1" t="s">
        <v>33</v>
      </c>
      <c r="G10" s="7"/>
    </row>
    <row r="11" spans="1:7" ht="15.75" x14ac:dyDescent="0.25">
      <c r="A11" s="4">
        <v>10</v>
      </c>
      <c r="B11" s="1" t="s">
        <v>34</v>
      </c>
      <c r="G11" s="7"/>
    </row>
    <row r="12" spans="1:7" ht="15.75" x14ac:dyDescent="0.25">
      <c r="A12" s="4">
        <v>11</v>
      </c>
      <c r="B12" s="1" t="s">
        <v>35</v>
      </c>
      <c r="G12" s="7"/>
    </row>
    <row r="13" spans="1:7" ht="15.75" x14ac:dyDescent="0.25">
      <c r="A13" s="4">
        <v>12</v>
      </c>
      <c r="B13" s="1" t="s">
        <v>36</v>
      </c>
      <c r="G13" s="7"/>
    </row>
    <row r="14" spans="1:7" ht="15.75" x14ac:dyDescent="0.25">
      <c r="A14" s="4"/>
      <c r="G14" s="7"/>
    </row>
    <row r="15" spans="1:7" ht="15.75" x14ac:dyDescent="0.25">
      <c r="A15" s="4"/>
      <c r="G15" s="7"/>
    </row>
    <row r="16" spans="1:7" ht="15.75" x14ac:dyDescent="0.25">
      <c r="A16" s="4"/>
      <c r="G16" s="7"/>
    </row>
    <row r="17" spans="1:7" ht="15.75" x14ac:dyDescent="0.25">
      <c r="A17" s="4"/>
      <c r="G17" s="7"/>
    </row>
    <row r="18" spans="1:7" ht="15.75" x14ac:dyDescent="0.25">
      <c r="A18" s="4"/>
      <c r="G18" s="7"/>
    </row>
    <row r="19" spans="1:7" ht="15.75" x14ac:dyDescent="0.25">
      <c r="A19" s="4"/>
      <c r="G19" s="7"/>
    </row>
    <row r="20" spans="1:7" ht="15.75" x14ac:dyDescent="0.25">
      <c r="A20" s="4"/>
      <c r="G20" s="7"/>
    </row>
    <row r="21" spans="1:7" ht="15.75" x14ac:dyDescent="0.25">
      <c r="A21" s="4"/>
      <c r="G21" s="7"/>
    </row>
    <row r="22" spans="1:7" ht="15.75" x14ac:dyDescent="0.25">
      <c r="A22" s="4"/>
      <c r="G22" s="7"/>
    </row>
    <row r="23" spans="1:7" ht="15.75" x14ac:dyDescent="0.25">
      <c r="A23" s="4"/>
      <c r="G23" s="7"/>
    </row>
    <row r="24" spans="1:7" ht="15.75" x14ac:dyDescent="0.25">
      <c r="A24" s="4"/>
      <c r="G24" s="7"/>
    </row>
    <row r="25" spans="1:7" ht="15.75" x14ac:dyDescent="0.25">
      <c r="A25" s="4"/>
      <c r="G25" s="7"/>
    </row>
    <row r="26" spans="1:7" ht="15.75" x14ac:dyDescent="0.25">
      <c r="A26" s="4"/>
      <c r="G26" s="7"/>
    </row>
    <row r="27" spans="1:7" ht="15.75" x14ac:dyDescent="0.25">
      <c r="A27" s="4"/>
      <c r="G27" s="7"/>
    </row>
    <row r="28" spans="1:7" ht="15.75" x14ac:dyDescent="0.25">
      <c r="A28" s="4"/>
      <c r="G28" s="7"/>
    </row>
    <row r="29" spans="1:7" ht="15.75" x14ac:dyDescent="0.25">
      <c r="A29" s="4"/>
      <c r="G29" s="7"/>
    </row>
    <row r="30" spans="1:7" ht="15.75" x14ac:dyDescent="0.25">
      <c r="A30" s="4"/>
      <c r="G30" s="7"/>
    </row>
    <row r="31" spans="1:7" ht="15.75" x14ac:dyDescent="0.25">
      <c r="A31" s="4"/>
      <c r="G31" s="7"/>
    </row>
    <row r="32" spans="1:7" ht="15.75" x14ac:dyDescent="0.25">
      <c r="A32" s="4"/>
      <c r="G32" s="7"/>
    </row>
    <row r="33" spans="1:7" ht="15.75" x14ac:dyDescent="0.25">
      <c r="A33" s="4"/>
      <c r="G33" s="7"/>
    </row>
    <row r="34" spans="1:7" ht="15.75" x14ac:dyDescent="0.25">
      <c r="A34" s="4"/>
      <c r="G34" s="7"/>
    </row>
    <row r="35" spans="1:7" ht="15.75" x14ac:dyDescent="0.25">
      <c r="A35" s="4"/>
      <c r="G35" s="7"/>
    </row>
    <row r="36" spans="1:7" ht="15.75" x14ac:dyDescent="0.25">
      <c r="A36" s="4"/>
      <c r="G36" s="7"/>
    </row>
    <row r="37" spans="1:7" ht="15.75" x14ac:dyDescent="0.25">
      <c r="A37" s="4"/>
      <c r="G37" s="7"/>
    </row>
    <row r="38" spans="1:7" ht="15.75" x14ac:dyDescent="0.25">
      <c r="G38" s="7"/>
    </row>
    <row r="39" spans="1:7" ht="15.75" x14ac:dyDescent="0.25">
      <c r="G39" s="7"/>
    </row>
    <row r="40" spans="1:7" ht="15.75" x14ac:dyDescent="0.25">
      <c r="G40" s="7"/>
    </row>
    <row r="41" spans="1:7" ht="15.75" x14ac:dyDescent="0.25">
      <c r="G41" s="7"/>
    </row>
    <row r="42" spans="1:7" ht="15.75" x14ac:dyDescent="0.25">
      <c r="G42" s="7"/>
    </row>
    <row r="43" spans="1:7" ht="15.75" x14ac:dyDescent="0.25">
      <c r="G43" s="7"/>
    </row>
    <row r="44" spans="1:7" ht="15.75" x14ac:dyDescent="0.25">
      <c r="G44" s="7"/>
    </row>
    <row r="45" spans="1:7" ht="15.75" x14ac:dyDescent="0.25">
      <c r="G45" s="7"/>
    </row>
    <row r="46" spans="1:7" ht="15.75" x14ac:dyDescent="0.25">
      <c r="G46" s="7"/>
    </row>
    <row r="47" spans="1:7" ht="15.75" x14ac:dyDescent="0.25">
      <c r="G47" s="7"/>
    </row>
    <row r="48" spans="1:7" ht="15.75" x14ac:dyDescent="0.25">
      <c r="G48" s="7"/>
    </row>
    <row r="49" spans="7:7" ht="15.75" x14ac:dyDescent="0.25">
      <c r="G49" s="7"/>
    </row>
    <row r="50" spans="7:7" ht="15.75" x14ac:dyDescent="0.25">
      <c r="G50" s="7"/>
    </row>
    <row r="51" spans="7:7" ht="15.75" x14ac:dyDescent="0.25">
      <c r="G51" s="7"/>
    </row>
    <row r="52" spans="7:7" ht="15.75" x14ac:dyDescent="0.25">
      <c r="G52" s="7"/>
    </row>
    <row r="53" spans="7:7" ht="15.75" x14ac:dyDescent="0.25">
      <c r="G53" s="7"/>
    </row>
    <row r="54" spans="7:7" ht="15.75" x14ac:dyDescent="0.25">
      <c r="G54" s="7"/>
    </row>
    <row r="55" spans="7:7" ht="15.75" x14ac:dyDescent="0.25">
      <c r="G55" s="7"/>
    </row>
    <row r="56" spans="7:7" ht="15.75" x14ac:dyDescent="0.25">
      <c r="G56" s="7"/>
    </row>
    <row r="57" spans="7:7" ht="15.75" x14ac:dyDescent="0.25">
      <c r="G57" s="7"/>
    </row>
  </sheetData>
  <phoneticPr fontId="1" type="noConversion"/>
  <printOptions horizontalCentered="1" verticalCentered="1" gridLines="1"/>
  <pageMargins left="0.19685039370078741" right="0.19685039370078741" top="0.39370078740157483" bottom="0.62992125984251968" header="0.23622047244094491" footer="0.51181102362204722"/>
  <pageSetup paperSize="9" scale="1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BlattKopieren">
                <anchor moveWithCells="1" sizeWithCells="1">
                  <from>
                    <xdr:col>3</xdr:col>
                    <xdr:colOff>723900</xdr:colOff>
                    <xdr:row>1</xdr:row>
                    <xdr:rowOff>114300</xdr:rowOff>
                  </from>
                  <to>
                    <xdr:col>5</xdr:col>
                    <xdr:colOff>38100</xdr:colOff>
                    <xdr:row>5</xdr:row>
                    <xdr:rowOff>95250</xdr:rowOff>
                  </to>
                </anchor>
              </controlPr>
            </control>
          </mc:Choice>
        </mc:AlternateContent>
      </controls>
    </mc:Choice>
  </mc:AlternateContent>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erfassen'!D2:D211,'TSF Welzheim'!B1)</f>
        <v>10</v>
      </c>
      <c r="B1" s="36" t="s">
        <v>32</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IF(ROWS($B$3:B3)&lt;=$A$1,INDEX(Teilnehmer[Nr.],_xlfn.AGGREGATE(15,3,(Teilnehmer[Team]='TSF Welzheim'!$B$1)/(Teilnehmer[Team]='TSF Welzheim'!$B$1)*ROW(Teilnehmer[Team])-ROW(Teilnehmer[[#Headers],[Team]]),ROWS('TSF Welzheim'!$B$3:B3)))," ")</f>
        <v>33</v>
      </c>
      <c r="B3" s="20" t="str">
        <f>IF(A3=" "," ",INDEX(Teilnehmer[Name],'TSF Welzheim'!A3))</f>
        <v>Würsching</v>
      </c>
      <c r="C3" s="27" t="str">
        <f>IF(A3=" "," ",INDEX(Teilnehmer[Vorname],'TSF Welzheim'!A3))</f>
        <v>Martin</v>
      </c>
      <c r="D3" s="20">
        <f>IF($A3=" "," ",INDEX(Teilnehmer[Wurf 1],'TSF Welzheim'!$A3))</f>
        <v>12</v>
      </c>
      <c r="E3" s="21">
        <f>IF($A3=" "," ",INDEX(Teilnehmer[Wurf 2],'TSF Welzheim'!$A3))</f>
        <v>12</v>
      </c>
      <c r="F3" s="21">
        <f>IF($A3=" "," ",INDEX(Teilnehmer[Wurf 3],'TSF Welzheim'!$A3))</f>
        <v>13</v>
      </c>
      <c r="G3" s="21">
        <f>IF($A3=" "," ",INDEX(Teilnehmer[Wurf 4],'TSF Welzheim'!$A3))</f>
        <v>10</v>
      </c>
      <c r="H3" s="24">
        <f>IF($A3=" "," ",SUM(D3:G3)-MIN(D3:G3))</f>
        <v>37</v>
      </c>
      <c r="I3" s="20">
        <f>IF($A3=" "," ",INDEX(Teilnehmer[Hürden 1],'TSF Welzheim'!$A3))</f>
        <v>6.1</v>
      </c>
      <c r="J3" s="21">
        <f>IF($A3=" "," ",INDEX(Teilnehmer[Hürden 2],'TSF Welzheim'!$A3))</f>
        <v>6.1</v>
      </c>
      <c r="K3" s="24">
        <f>IF($A3=" "," ",MIN(I3:J3))</f>
        <v>6.1</v>
      </c>
      <c r="L3" s="21">
        <f>IF($A3=" "," ",INDEX(Teilnehmer[Stabweit 1],'TSF Welzheim'!$A3))</f>
        <v>11</v>
      </c>
      <c r="M3" s="21">
        <f>IF($A3=" "," ",INDEX(Teilnehmer[Stabweit 2],'TSF Welzheim'!$A3))</f>
        <v>12</v>
      </c>
      <c r="N3" s="21">
        <f>IF($A3=" "," ",INDEX(Teilnehmer[Stabweit 3],'TSF Welzheim'!$A3))</f>
        <v>11</v>
      </c>
      <c r="O3" s="22">
        <f t="shared" ref="O3:O13" si="0">IF($A3=" "," ",SUM(L3:N3)-MIN(L3:N3))</f>
        <v>23</v>
      </c>
      <c r="P3" s="47">
        <f>IF($A3=" "," ",INDEX(Teilnehmer[Springen 1],'TSF Welzheim'!$A3))</f>
        <v>7.9</v>
      </c>
      <c r="Q3" s="22">
        <f>IF($A3=" "," ",INDEX(Teilnehmer[Springen 2],'TSF Welzheim'!$A3))</f>
        <v>7.3</v>
      </c>
      <c r="R3" s="52">
        <f>IF($A3=" "," ",MIN(P3:Q3))</f>
        <v>7.3</v>
      </c>
    </row>
    <row r="4" spans="1:19" s="3" customFormat="1" x14ac:dyDescent="0.2">
      <c r="A4" s="38">
        <f>IF(ROWS($B$3:B4)&lt;=$A$1,INDEX(Teilnehmer[Nr.],_xlfn.AGGREGATE(15,3,(Teilnehmer[Team]='TSF Welzheim'!$B$1)/(Teilnehmer[Team]='TSF Welzheim'!$B$1)*ROW(Teilnehmer[Team])-ROW(Teilnehmer[[#Headers],[Team]]),ROWS('TSF Welzheim'!$B$3:B4)))," ")</f>
        <v>34</v>
      </c>
      <c r="B4" s="20" t="str">
        <f>IF(A4=" "," ",INDEX(Teilnehmer[Name],'TSF Welzheim'!A4))</f>
        <v>Stadelmaier</v>
      </c>
      <c r="C4" s="27" t="str">
        <f>IF(A4=" "," ",INDEX(Teilnehmer[Vorname],'TSF Welzheim'!A4))</f>
        <v>Marius</v>
      </c>
      <c r="D4" s="20">
        <f>IF($A4=" "," ",INDEX(Teilnehmer[Wurf 1],'TSF Welzheim'!$A4))</f>
        <v>13</v>
      </c>
      <c r="E4" s="21">
        <f>IF($A4=" "," ",INDEX(Teilnehmer[Wurf 2],'TSF Welzheim'!$A4))</f>
        <v>10</v>
      </c>
      <c r="F4" s="21">
        <f>IF($A4=" "," ",INDEX(Teilnehmer[Wurf 3],'TSF Welzheim'!$A4))</f>
        <v>11</v>
      </c>
      <c r="G4" s="21">
        <f>IF($A4=" "," ",INDEX(Teilnehmer[Wurf 4],'TSF Welzheim'!$A4))</f>
        <v>7</v>
      </c>
      <c r="H4" s="24">
        <f t="shared" ref="H4:H13" si="1">IF($A4=" "," ",SUM(D4:G4)-MIN(D4:G4))</f>
        <v>34</v>
      </c>
      <c r="I4" s="20">
        <f>IF($A4=" "," ",INDEX(Teilnehmer[Hürden 1],'TSF Welzheim'!$A4))</f>
        <v>6.4</v>
      </c>
      <c r="J4" s="21">
        <f>IF($A4=" "," ",INDEX(Teilnehmer[Hürden 2],'TSF Welzheim'!$A4))</f>
        <v>6.4</v>
      </c>
      <c r="K4" s="24">
        <f t="shared" ref="K4:K13" si="2">IF($A4=" "," ",MIN(I4:J4))</f>
        <v>6.4</v>
      </c>
      <c r="L4" s="21">
        <f>IF($A4=" "," ",INDEX(Teilnehmer[Stabweit 1],'TSF Welzheim'!$A4))</f>
        <v>11</v>
      </c>
      <c r="M4" s="21">
        <f>IF($A4=" "," ",INDEX(Teilnehmer[Stabweit 2],'TSF Welzheim'!$A4))</f>
        <v>11</v>
      </c>
      <c r="N4" s="21">
        <f>IF($A4=" "," ",INDEX(Teilnehmer[Stabweit 3],'TSF Welzheim'!$A4))</f>
        <v>11</v>
      </c>
      <c r="O4" s="22">
        <f t="shared" si="0"/>
        <v>22</v>
      </c>
      <c r="P4" s="47">
        <f>IF($A4=" "," ",INDEX(Teilnehmer[Springen 1],'TSF Welzheim'!$A4))</f>
        <v>11.1</v>
      </c>
      <c r="Q4" s="22">
        <f>IF($A4=" "," ",INDEX(Teilnehmer[Springen 2],'TSF Welzheim'!$A4))</f>
        <v>9.1999999999999993</v>
      </c>
      <c r="R4" s="52">
        <f t="shared" ref="R4:R12" si="3">IF($A4=" "," ",MIN(P4:Q4))</f>
        <v>9.1999999999999993</v>
      </c>
    </row>
    <row r="5" spans="1:19" s="3" customFormat="1" x14ac:dyDescent="0.2">
      <c r="A5" s="38">
        <f>IF(ROWS($B$3:B5)&lt;=$A$1,INDEX(Teilnehmer[Nr.],_xlfn.AGGREGATE(15,3,(Teilnehmer[Team]='TSF Welzheim'!$B$1)/(Teilnehmer[Team]='TSF Welzheim'!$B$1)*ROW(Teilnehmer[Team])-ROW(Teilnehmer[[#Headers],[Team]]),ROWS('TSF Welzheim'!$B$3:B5)))," ")</f>
        <v>35</v>
      </c>
      <c r="B5" s="20" t="str">
        <f>IF(A5=" "," ",INDEX(Teilnehmer[Name],'TSF Welzheim'!A5))</f>
        <v>Schneider</v>
      </c>
      <c r="C5" s="27" t="str">
        <f>IF(A5=" "," ",INDEX(Teilnehmer[Vorname],'TSF Welzheim'!A5))</f>
        <v>Jonas</v>
      </c>
      <c r="D5" s="20">
        <f>IF($A5=" "," ",INDEX(Teilnehmer[Wurf 1],'TSF Welzheim'!$A5))</f>
        <v>11</v>
      </c>
      <c r="E5" s="21">
        <f>IF($A5=" "," ",INDEX(Teilnehmer[Wurf 2],'TSF Welzheim'!$A5))</f>
        <v>11</v>
      </c>
      <c r="F5" s="21">
        <f>IF($A5=" "," ",INDEX(Teilnehmer[Wurf 3],'TSF Welzheim'!$A5))</f>
        <v>11</v>
      </c>
      <c r="G5" s="21">
        <f>IF($A5=" "," ",INDEX(Teilnehmer[Wurf 4],'TSF Welzheim'!$A5))</f>
        <v>12</v>
      </c>
      <c r="H5" s="24">
        <f t="shared" si="1"/>
        <v>34</v>
      </c>
      <c r="I5" s="20">
        <f>IF($A5=" "," ",INDEX(Teilnehmer[Hürden 1],'TSF Welzheim'!$A5))</f>
        <v>6.2</v>
      </c>
      <c r="J5" s="21">
        <f>IF($A5=" "," ",INDEX(Teilnehmer[Hürden 2],'TSF Welzheim'!$A5))</f>
        <v>6.2</v>
      </c>
      <c r="K5" s="24">
        <f t="shared" si="2"/>
        <v>6.2</v>
      </c>
      <c r="L5" s="21">
        <f>IF($A5=" "," ",INDEX(Teilnehmer[Stabweit 1],'TSF Welzheim'!$A5))</f>
        <v>13</v>
      </c>
      <c r="M5" s="21">
        <f>IF($A5=" "," ",INDEX(Teilnehmer[Stabweit 2],'TSF Welzheim'!$A5))</f>
        <v>13</v>
      </c>
      <c r="N5" s="21">
        <f>IF($A5=" "," ",INDEX(Teilnehmer[Stabweit 3],'TSF Welzheim'!$A5))</f>
        <v>12</v>
      </c>
      <c r="O5" s="22">
        <f t="shared" si="0"/>
        <v>26</v>
      </c>
      <c r="P5" s="47">
        <f>IF($A5=" "," ",INDEX(Teilnehmer[Springen 1],'TSF Welzheim'!$A5))</f>
        <v>9.1</v>
      </c>
      <c r="Q5" s="22">
        <f>IF($A5=" "," ",INDEX(Teilnehmer[Springen 2],'TSF Welzheim'!$A5))</f>
        <v>8</v>
      </c>
      <c r="R5" s="52">
        <f t="shared" si="3"/>
        <v>8</v>
      </c>
    </row>
    <row r="6" spans="1:19" s="3" customFormat="1" x14ac:dyDescent="0.2">
      <c r="A6" s="38">
        <f>IF(ROWS($B$3:B6)&lt;=$A$1,INDEX(Teilnehmer[Nr.],_xlfn.AGGREGATE(15,3,(Teilnehmer[Team]='TSF Welzheim'!$B$1)/(Teilnehmer[Team]='TSF Welzheim'!$B$1)*ROW(Teilnehmer[Team])-ROW(Teilnehmer[[#Headers],[Team]]),ROWS('TSF Welzheim'!$B$3:B6)))," ")</f>
        <v>36</v>
      </c>
      <c r="B6" s="20" t="str">
        <f>IF(A6=" "," ",INDEX(Teilnehmer[Name],'TSF Welzheim'!A6))</f>
        <v>Staudinger</v>
      </c>
      <c r="C6" s="27" t="str">
        <f>IF(A6=" "," ",INDEX(Teilnehmer[Vorname],'TSF Welzheim'!A6))</f>
        <v>Konstantin</v>
      </c>
      <c r="D6" s="20">
        <f>IF($A6=" "," ",INDEX(Teilnehmer[Wurf 1],'TSF Welzheim'!$A6))</f>
        <v>6</v>
      </c>
      <c r="E6" s="21">
        <f>IF($A6=" "," ",INDEX(Teilnehmer[Wurf 2],'TSF Welzheim'!$A6))</f>
        <v>8</v>
      </c>
      <c r="F6" s="21">
        <f>IF($A6=" "," ",INDEX(Teilnehmer[Wurf 3],'TSF Welzheim'!$A6))</f>
        <v>9</v>
      </c>
      <c r="G6" s="21">
        <f>IF($A6=" "," ",INDEX(Teilnehmer[Wurf 4],'TSF Welzheim'!$A6))</f>
        <v>8</v>
      </c>
      <c r="H6" s="24">
        <f t="shared" si="1"/>
        <v>25</v>
      </c>
      <c r="I6" s="20">
        <f>IF($A6=" "," ",INDEX(Teilnehmer[Hürden 1],'TSF Welzheim'!$A6))</f>
        <v>6.8</v>
      </c>
      <c r="J6" s="21">
        <f>IF($A6=" "," ",INDEX(Teilnehmer[Hürden 2],'TSF Welzheim'!$A6))</f>
        <v>6.6</v>
      </c>
      <c r="K6" s="24">
        <f t="shared" si="2"/>
        <v>6.6</v>
      </c>
      <c r="L6" s="21">
        <f>IF($A6=" "," ",INDEX(Teilnehmer[Stabweit 1],'TSF Welzheim'!$A6))</f>
        <v>10</v>
      </c>
      <c r="M6" s="21">
        <f>IF($A6=" "," ",INDEX(Teilnehmer[Stabweit 2],'TSF Welzheim'!$A6))</f>
        <v>10</v>
      </c>
      <c r="N6" s="21">
        <f>IF($A6=" "," ",INDEX(Teilnehmer[Stabweit 3],'TSF Welzheim'!$A6))</f>
        <v>8</v>
      </c>
      <c r="O6" s="22">
        <f t="shared" si="0"/>
        <v>20</v>
      </c>
      <c r="P6" s="47">
        <f>IF($A6=" "," ",INDEX(Teilnehmer[Springen 1],'TSF Welzheim'!$A6))</f>
        <v>8.9</v>
      </c>
      <c r="Q6" s="22">
        <f>IF($A6=" "," ",INDEX(Teilnehmer[Springen 2],'TSF Welzheim'!$A6))</f>
        <v>8</v>
      </c>
      <c r="R6" s="52">
        <f t="shared" si="3"/>
        <v>8</v>
      </c>
    </row>
    <row r="7" spans="1:19" s="3" customFormat="1" x14ac:dyDescent="0.2">
      <c r="A7" s="38">
        <f>IF(ROWS($B$3:B7)&lt;=$A$1,INDEX(Teilnehmer[Nr.],_xlfn.AGGREGATE(15,3,(Teilnehmer[Team]='TSF Welzheim'!$B$1)/(Teilnehmer[Team]='TSF Welzheim'!$B$1)*ROW(Teilnehmer[Team])-ROW(Teilnehmer[[#Headers],[Team]]),ROWS('TSF Welzheim'!$B$3:B7)))," ")</f>
        <v>37</v>
      </c>
      <c r="B7" s="20" t="str">
        <f>IF(A7=" "," ",INDEX(Teilnehmer[Name],'TSF Welzheim'!A7))</f>
        <v>Siede</v>
      </c>
      <c r="C7" s="27" t="str">
        <f>IF(A7=" "," ",INDEX(Teilnehmer[Vorname],'TSF Welzheim'!A7))</f>
        <v>Finn</v>
      </c>
      <c r="D7" s="20">
        <f>IF($A7=" "," ",INDEX(Teilnehmer[Wurf 1],'TSF Welzheim'!$A7))</f>
        <v>8</v>
      </c>
      <c r="E7" s="21">
        <f>IF($A7=" "," ",INDEX(Teilnehmer[Wurf 2],'TSF Welzheim'!$A7))</f>
        <v>8</v>
      </c>
      <c r="F7" s="21">
        <f>IF($A7=" "," ",INDEX(Teilnehmer[Wurf 3],'TSF Welzheim'!$A7))</f>
        <v>10</v>
      </c>
      <c r="G7" s="21">
        <f>IF($A7=" "," ",INDEX(Teilnehmer[Wurf 4],'TSF Welzheim'!$A7))</f>
        <v>9</v>
      </c>
      <c r="H7" s="24">
        <f t="shared" si="1"/>
        <v>27</v>
      </c>
      <c r="I7" s="20">
        <f>IF($A7=" "," ",INDEX(Teilnehmer[Hürden 1],'TSF Welzheim'!$A7))</f>
        <v>6.3</v>
      </c>
      <c r="J7" s="21">
        <f>IF($A7=" "," ",INDEX(Teilnehmer[Hürden 2],'TSF Welzheim'!$A7))</f>
        <v>6.3</v>
      </c>
      <c r="K7" s="24">
        <f t="shared" si="2"/>
        <v>6.3</v>
      </c>
      <c r="L7" s="21">
        <f>IF($A7=" "," ",INDEX(Teilnehmer[Stabweit 1],'TSF Welzheim'!$A7))</f>
        <v>11</v>
      </c>
      <c r="M7" s="21">
        <f>IF($A7=" "," ",INDEX(Teilnehmer[Stabweit 2],'TSF Welzheim'!$A7))</f>
        <v>12</v>
      </c>
      <c r="N7" s="21">
        <f>IF($A7=" "," ",INDEX(Teilnehmer[Stabweit 3],'TSF Welzheim'!$A7))</f>
        <v>11</v>
      </c>
      <c r="O7" s="22">
        <f t="shared" si="0"/>
        <v>23</v>
      </c>
      <c r="P7" s="47">
        <f>IF($A7=" "," ",INDEX(Teilnehmer[Springen 1],'TSF Welzheim'!$A7))</f>
        <v>7.5</v>
      </c>
      <c r="Q7" s="22">
        <f>IF($A7=" "," ",INDEX(Teilnehmer[Springen 2],'TSF Welzheim'!$A7))</f>
        <v>10.7</v>
      </c>
      <c r="R7" s="52">
        <f t="shared" si="3"/>
        <v>7.5</v>
      </c>
    </row>
    <row r="8" spans="1:19" s="3" customFormat="1" x14ac:dyDescent="0.2">
      <c r="A8" s="38">
        <f>IF(ROWS($B$3:B8)&lt;=$A$1,INDEX(Teilnehmer[Nr.],_xlfn.AGGREGATE(15,3,(Teilnehmer[Team]='TSF Welzheim'!$B$1)/(Teilnehmer[Team]='TSF Welzheim'!$B$1)*ROW(Teilnehmer[Team])-ROW(Teilnehmer[[#Headers],[Team]]),ROWS('TSF Welzheim'!$B$3:B8)))," ")</f>
        <v>38</v>
      </c>
      <c r="B8" s="20" t="str">
        <f>IF(A8=" "," ",INDEX(Teilnehmer[Name],'TSF Welzheim'!A8))</f>
        <v>Baireuther</v>
      </c>
      <c r="C8" s="27" t="str">
        <f>IF(A8=" "," ",INDEX(Teilnehmer[Vorname],'TSF Welzheim'!A8))</f>
        <v>Levi</v>
      </c>
      <c r="D8" s="20">
        <f>IF($A8=" "," ",INDEX(Teilnehmer[Wurf 1],'TSF Welzheim'!$A8))</f>
        <v>8</v>
      </c>
      <c r="E8" s="21">
        <f>IF($A8=" "," ",INDEX(Teilnehmer[Wurf 2],'TSF Welzheim'!$A8))</f>
        <v>11</v>
      </c>
      <c r="F8" s="21">
        <f>IF($A8=" "," ",INDEX(Teilnehmer[Wurf 3],'TSF Welzheim'!$A8))</f>
        <v>11</v>
      </c>
      <c r="G8" s="21">
        <f>IF($A8=" "," ",INDEX(Teilnehmer[Wurf 4],'TSF Welzheim'!$A8))</f>
        <v>9</v>
      </c>
      <c r="H8" s="24">
        <f t="shared" si="1"/>
        <v>31</v>
      </c>
      <c r="I8" s="20">
        <f>IF($A8=" "," ",INDEX(Teilnehmer[Hürden 1],'TSF Welzheim'!$A8))</f>
        <v>6.4</v>
      </c>
      <c r="J8" s="21">
        <f>IF($A8=" "," ",INDEX(Teilnehmer[Hürden 2],'TSF Welzheim'!$A8))</f>
        <v>6.2</v>
      </c>
      <c r="K8" s="24">
        <f t="shared" si="2"/>
        <v>6.2</v>
      </c>
      <c r="L8" s="21">
        <f>IF($A8=" "," ",INDEX(Teilnehmer[Stabweit 1],'TSF Welzheim'!$A8))</f>
        <v>12</v>
      </c>
      <c r="M8" s="21">
        <f>IF($A8=" "," ",INDEX(Teilnehmer[Stabweit 2],'TSF Welzheim'!$A8))</f>
        <v>12</v>
      </c>
      <c r="N8" s="21">
        <f>IF($A8=" "," ",INDEX(Teilnehmer[Stabweit 3],'TSF Welzheim'!$A8))</f>
        <v>12</v>
      </c>
      <c r="O8" s="22">
        <f t="shared" si="0"/>
        <v>24</v>
      </c>
      <c r="P8" s="47">
        <f>IF($A8=" "," ",INDEX(Teilnehmer[Springen 1],'TSF Welzheim'!$A8))</f>
        <v>8.1999999999999993</v>
      </c>
      <c r="Q8" s="22">
        <f>IF($A8=" "," ",INDEX(Teilnehmer[Springen 2],'TSF Welzheim'!$A8))</f>
        <v>8</v>
      </c>
      <c r="R8" s="52">
        <f t="shared" si="3"/>
        <v>8</v>
      </c>
    </row>
    <row r="9" spans="1:19" s="3" customFormat="1" x14ac:dyDescent="0.2">
      <c r="A9" s="38">
        <f>IF(ROWS($B$3:B9)&lt;=$A$1,INDEX(Teilnehmer[Nr.],_xlfn.AGGREGATE(15,3,(Teilnehmer[Team]='TSF Welzheim'!$B$1)/(Teilnehmer[Team]='TSF Welzheim'!$B$1)*ROW(Teilnehmer[Team])-ROW(Teilnehmer[[#Headers],[Team]]),ROWS('TSF Welzheim'!$B$3:B9)))," ")</f>
        <v>39</v>
      </c>
      <c r="B9" s="20" t="str">
        <f>IF(A9=" "," ",INDEX(Teilnehmer[Name],'TSF Welzheim'!A9))</f>
        <v>Kuzinna</v>
      </c>
      <c r="C9" s="27" t="str">
        <f>IF(A9=" "," ",INDEX(Teilnehmer[Vorname],'TSF Welzheim'!A9))</f>
        <v>Tim</v>
      </c>
      <c r="D9" s="20">
        <f>IF($A9=" "," ",INDEX(Teilnehmer[Wurf 1],'TSF Welzheim'!$A9))</f>
        <v>10</v>
      </c>
      <c r="E9" s="21">
        <f>IF($A9=" "," ",INDEX(Teilnehmer[Wurf 2],'TSF Welzheim'!$A9))</f>
        <v>10</v>
      </c>
      <c r="F9" s="21">
        <f>IF($A9=" "," ",INDEX(Teilnehmer[Wurf 3],'TSF Welzheim'!$A9))</f>
        <v>11</v>
      </c>
      <c r="G9" s="21">
        <f>IF($A9=" "," ",INDEX(Teilnehmer[Wurf 4],'TSF Welzheim'!$A9))</f>
        <v>11</v>
      </c>
      <c r="H9" s="24">
        <f t="shared" si="1"/>
        <v>32</v>
      </c>
      <c r="I9" s="20">
        <f>IF($A9=" "," ",INDEX(Teilnehmer[Hürden 1],'TSF Welzheim'!$A9))</f>
        <v>6.4</v>
      </c>
      <c r="J9" s="21">
        <f>IF($A9=" "," ",INDEX(Teilnehmer[Hürden 2],'TSF Welzheim'!$A9))</f>
        <v>6.4</v>
      </c>
      <c r="K9" s="24">
        <f t="shared" si="2"/>
        <v>6.4</v>
      </c>
      <c r="L9" s="21">
        <f>IF($A9=" "," ",INDEX(Teilnehmer[Stabweit 1],'TSF Welzheim'!$A9))</f>
        <v>8</v>
      </c>
      <c r="M9" s="21">
        <f>IF($A9=" "," ",INDEX(Teilnehmer[Stabweit 2],'TSF Welzheim'!$A9))</f>
        <v>8</v>
      </c>
      <c r="N9" s="21">
        <f>IF($A9=" "," ",INDEX(Teilnehmer[Stabweit 3],'TSF Welzheim'!$A9))</f>
        <v>8</v>
      </c>
      <c r="O9" s="22">
        <f t="shared" si="0"/>
        <v>16</v>
      </c>
      <c r="P9" s="47">
        <f>IF($A9=" "," ",INDEX(Teilnehmer[Springen 1],'TSF Welzheim'!$A9))</f>
        <v>7.4</v>
      </c>
      <c r="Q9" s="22">
        <f>IF($A9=" "," ",INDEX(Teilnehmer[Springen 2],'TSF Welzheim'!$A9))</f>
        <v>8.1999999999999993</v>
      </c>
      <c r="R9" s="52">
        <f t="shared" si="3"/>
        <v>7.4</v>
      </c>
    </row>
    <row r="10" spans="1:19" s="3" customFormat="1" x14ac:dyDescent="0.2">
      <c r="A10" s="38">
        <f>IF(ROWS($B$3:B10)&lt;=$A$1,INDEX(Teilnehmer[Nr.],_xlfn.AGGREGATE(15,3,(Teilnehmer[Team]='TSF Welzheim'!$B$1)/(Teilnehmer[Team]='TSF Welzheim'!$B$1)*ROW(Teilnehmer[Team])-ROW(Teilnehmer[[#Headers],[Team]]),ROWS('TSF Welzheim'!$B$3:B10)))," ")</f>
        <v>40</v>
      </c>
      <c r="B10" s="20" t="str">
        <f>IF(A10=" "," ",INDEX(Teilnehmer[Name],'TSF Welzheim'!A10))</f>
        <v>Müller</v>
      </c>
      <c r="C10" s="27" t="str">
        <f>IF(A10=" "," ",INDEX(Teilnehmer[Vorname],'TSF Welzheim'!A10))</f>
        <v>Daniel</v>
      </c>
      <c r="D10" s="20">
        <f>IF($A10=" "," ",INDEX(Teilnehmer[Wurf 1],'TSF Welzheim'!$A10))</f>
        <v>8</v>
      </c>
      <c r="E10" s="21">
        <f>IF($A10=" "," ",INDEX(Teilnehmer[Wurf 2],'TSF Welzheim'!$A10))</f>
        <v>10</v>
      </c>
      <c r="F10" s="21">
        <f>IF($A10=" "," ",INDEX(Teilnehmer[Wurf 3],'TSF Welzheim'!$A10))</f>
        <v>11</v>
      </c>
      <c r="G10" s="21">
        <f>IF($A10=" "," ",INDEX(Teilnehmer[Wurf 4],'TSF Welzheim'!$A10))</f>
        <v>11</v>
      </c>
      <c r="H10" s="24">
        <f t="shared" si="1"/>
        <v>32</v>
      </c>
      <c r="I10" s="20">
        <f>IF($A10=" "," ",INDEX(Teilnehmer[Hürden 1],'TSF Welzheim'!$A10))</f>
        <v>7.4</v>
      </c>
      <c r="J10" s="21">
        <f>IF($A10=" "," ",INDEX(Teilnehmer[Hürden 2],'TSF Welzheim'!$A10))</f>
        <v>7</v>
      </c>
      <c r="K10" s="24">
        <f t="shared" si="2"/>
        <v>7</v>
      </c>
      <c r="L10" s="21">
        <f>IF($A10=" "," ",INDEX(Teilnehmer[Stabweit 1],'TSF Welzheim'!$A10))</f>
        <v>10</v>
      </c>
      <c r="M10" s="21">
        <f>IF($A10=" "," ",INDEX(Teilnehmer[Stabweit 2],'TSF Welzheim'!$A10))</f>
        <v>9</v>
      </c>
      <c r="N10" s="21">
        <f>IF($A10=" "," ",INDEX(Teilnehmer[Stabweit 3],'TSF Welzheim'!$A10))</f>
        <v>11</v>
      </c>
      <c r="O10" s="22">
        <f t="shared" si="0"/>
        <v>21</v>
      </c>
      <c r="P10" s="47">
        <f>IF($A10=" "," ",INDEX(Teilnehmer[Springen 1],'TSF Welzheim'!$A10))</f>
        <v>8.6999999999999993</v>
      </c>
      <c r="Q10" s="22">
        <f>IF($A10=" "," ",INDEX(Teilnehmer[Springen 2],'TSF Welzheim'!$A10))</f>
        <v>11.3</v>
      </c>
      <c r="R10" s="52">
        <f t="shared" si="3"/>
        <v>8.6999999999999993</v>
      </c>
    </row>
    <row r="11" spans="1:19" s="3" customFormat="1" x14ac:dyDescent="0.2">
      <c r="A11" s="38">
        <f>IF(ROWS($B$3:B11)&lt;=$A$1,INDEX(Teilnehmer[Nr.],_xlfn.AGGREGATE(15,3,(Teilnehmer[Team]='TSF Welzheim'!$B$1)/(Teilnehmer[Team]='TSF Welzheim'!$B$1)*ROW(Teilnehmer[Team])-ROW(Teilnehmer[[#Headers],[Team]]),ROWS('TSF Welzheim'!$B$3:B11)))," ")</f>
        <v>41</v>
      </c>
      <c r="B11" s="20" t="str">
        <f>IF(A11=" "," ",INDEX(Teilnehmer[Name],'TSF Welzheim'!A11))</f>
        <v>Köpf</v>
      </c>
      <c r="C11" s="27" t="str">
        <f>IF(A11=" "," ",INDEX(Teilnehmer[Vorname],'TSF Welzheim'!A11))</f>
        <v>Hannah</v>
      </c>
      <c r="D11" s="20">
        <f>IF($A11=" "," ",INDEX(Teilnehmer[Wurf 1],'TSF Welzheim'!$A11))</f>
        <v>9</v>
      </c>
      <c r="E11" s="21">
        <f>IF($A11=" "," ",INDEX(Teilnehmer[Wurf 2],'TSF Welzheim'!$A11))</f>
        <v>8</v>
      </c>
      <c r="F11" s="21">
        <f>IF($A11=" "," ",INDEX(Teilnehmer[Wurf 3],'TSF Welzheim'!$A11))</f>
        <v>10</v>
      </c>
      <c r="G11" s="21">
        <f>IF($A11=" "," ",INDEX(Teilnehmer[Wurf 4],'TSF Welzheim'!$A11))</f>
        <v>8</v>
      </c>
      <c r="H11" s="24">
        <f t="shared" si="1"/>
        <v>27</v>
      </c>
      <c r="I11" s="20">
        <f>IF(A11=" "," ",INDEX(Teilnehmer[Hürden 1],'TSF Welzheim'!A11))</f>
        <v>6.4</v>
      </c>
      <c r="J11" s="21">
        <f>IF(A11=" "," ",INDEX(Teilnehmer[Hürden 2],'TSF Welzheim'!A11))</f>
        <v>6.4</v>
      </c>
      <c r="K11" s="24">
        <f t="shared" si="2"/>
        <v>6.4</v>
      </c>
      <c r="L11" s="21">
        <f>IF($A11=" "," ",INDEX(Teilnehmer[Stabweit 1],'TSF Welzheim'!$A11))</f>
        <v>12</v>
      </c>
      <c r="M11" s="21">
        <f>IF($A11=" "," ",INDEX(Teilnehmer[Stabweit 2],'TSF Welzheim'!$A11))</f>
        <v>12</v>
      </c>
      <c r="N11" s="21">
        <f>IF($A11=" "," ",INDEX(Teilnehmer[Stabweit 3],'TSF Welzheim'!$A11))</f>
        <v>12</v>
      </c>
      <c r="O11" s="22">
        <f t="shared" si="0"/>
        <v>24</v>
      </c>
      <c r="P11" s="47">
        <f>IF($A11=" "," ",INDEX(Teilnehmer[Springen 1],'TSF Welzheim'!$A11))</f>
        <v>7.9</v>
      </c>
      <c r="Q11" s="22">
        <f>IF($A11=" "," ",INDEX(Teilnehmer[Springen 2],'TSF Welzheim'!$A11))</f>
        <v>7.5</v>
      </c>
      <c r="R11" s="52">
        <f t="shared" si="3"/>
        <v>7.5</v>
      </c>
    </row>
    <row r="12" spans="1:19" s="3" customFormat="1" x14ac:dyDescent="0.2">
      <c r="A12" s="38">
        <f>IF(ROWS($B$3:B12)&lt;=$A$1,INDEX(Teilnehmer[Nr.],_xlfn.AGGREGATE(15,3,(Teilnehmer[Team]='TSF Welzheim'!$B$1)/(Teilnehmer[Team]='TSF Welzheim'!$B$1)*ROW(Teilnehmer[Team])-ROW(Teilnehmer[[#Headers],[Team]]),ROWS('TSF Welzheim'!$B$3:B12)))," ")</f>
        <v>42</v>
      </c>
      <c r="B12" s="20" t="str">
        <f>IF(A12=" "," ",INDEX(Teilnehmer[Name],'TSF Welzheim'!A12))</f>
        <v>Moser</v>
      </c>
      <c r="C12" s="27" t="str">
        <f>IF(A12=" "," ",INDEX(Teilnehmer[Vorname],'TSF Welzheim'!A12))</f>
        <v>Klara</v>
      </c>
      <c r="D12" s="20">
        <f>IF($A12=" "," ",INDEX(Teilnehmer[Wurf 1],'TSF Welzheim'!$A12))</f>
        <v>9</v>
      </c>
      <c r="E12" s="21">
        <f>IF($A12=" "," ",INDEX(Teilnehmer[Wurf 2],'TSF Welzheim'!$A12))</f>
        <v>7</v>
      </c>
      <c r="F12" s="21">
        <f>IF($A12=" "," ",INDEX(Teilnehmer[Wurf 3],'TSF Welzheim'!$A12))</f>
        <v>8</v>
      </c>
      <c r="G12" s="21">
        <f>IF($A12=" "," ",INDEX(Teilnehmer[Wurf 4],'TSF Welzheim'!$A12))</f>
        <v>9</v>
      </c>
      <c r="H12" s="24">
        <f t="shared" si="1"/>
        <v>26</v>
      </c>
      <c r="I12" s="20">
        <f>IF(A12=" "," ",INDEX(Teilnehmer[Hürden 1],'TSF Welzheim'!A12))</f>
        <v>6.9</v>
      </c>
      <c r="J12" s="21">
        <f>IF(A12=" "," ",INDEX(Teilnehmer[Hürden 2],'TSF Welzheim'!A12))</f>
        <v>6.9</v>
      </c>
      <c r="K12" s="24">
        <f t="shared" si="2"/>
        <v>6.9</v>
      </c>
      <c r="L12" s="21">
        <f>IF($A12=" "," ",INDEX(Teilnehmer[Stabweit 1],'TSF Welzheim'!$A12))</f>
        <v>9</v>
      </c>
      <c r="M12" s="21">
        <f>IF($A12=" "," ",INDEX(Teilnehmer[Stabweit 2],'TSF Welzheim'!$A12))</f>
        <v>11</v>
      </c>
      <c r="N12" s="21">
        <f>IF($A12=" "," ",INDEX(Teilnehmer[Stabweit 3],'TSF Welzheim'!$A12))</f>
        <v>11</v>
      </c>
      <c r="O12" s="22">
        <f t="shared" si="0"/>
        <v>22</v>
      </c>
      <c r="P12" s="47">
        <f>IF($A12=" "," ",INDEX(Teilnehmer[Springen 1],'TSF Welzheim'!$A12))</f>
        <v>10.199999999999999</v>
      </c>
      <c r="Q12" s="22">
        <f>IF($A12=" "," ",INDEX(Teilnehmer[Springen 2],'TSF Welzheim'!$A12))</f>
        <v>9.1999999999999993</v>
      </c>
      <c r="R12" s="52">
        <f t="shared" si="3"/>
        <v>9.1999999999999993</v>
      </c>
    </row>
    <row r="13" spans="1:19" s="3" customFormat="1" x14ac:dyDescent="0.2">
      <c r="A13" s="38" t="str">
        <f>IF(ROWS($B$3:B13)&lt;=$A$1,INDEX(Teilnehmer[Nr.],_xlfn.AGGREGATE(15,3,(Teilnehmer[Team]='TSF Welzheim'!$B$1)/(Teilnehmer[Team]='TSF Welzheim'!$B$1)*ROW(Teilnehmer[Team])-ROW(Teilnehmer[[#Headers],[Team]]),ROWS('TSF Welzheim'!$B$3:B13)))," ")</f>
        <v xml:space="preserve"> </v>
      </c>
      <c r="B13" s="20" t="str">
        <f>IF(A13=" "," ",INDEX(Teilnehmer[Name],'TSF Welzheim'!A13))</f>
        <v xml:space="preserve"> </v>
      </c>
      <c r="C13" s="27" t="str">
        <f>IF(A13=" "," ",INDEX(Teilnehmer[Vorname],'TSF Welzheim'!A13))</f>
        <v xml:space="preserve"> </v>
      </c>
      <c r="D13" s="20" t="str">
        <f>IF($A13=" "," ",INDEX(Teilnehmer[Wurf 1],'TSF Welzheim'!$A13))</f>
        <v xml:space="preserve"> </v>
      </c>
      <c r="E13" s="21" t="str">
        <f>IF($A13=" "," ",INDEX(Teilnehmer[Wurf 2],'TSF Welzheim'!$A13))</f>
        <v xml:space="preserve"> </v>
      </c>
      <c r="F13" s="21" t="str">
        <f>IF($A13=" "," ",INDEX(Teilnehmer[Wurf 3],'TSF Welzheim'!$A13))</f>
        <v xml:space="preserve"> </v>
      </c>
      <c r="G13" s="21" t="str">
        <f>IF($A13=" "," ",INDEX(Teilnehmer[Wurf 4],'TSF Welzheim'!$A13))</f>
        <v xml:space="preserve"> </v>
      </c>
      <c r="H13" s="24" t="str">
        <f t="shared" si="1"/>
        <v xml:space="preserve"> </v>
      </c>
      <c r="I13" s="20" t="str">
        <f>IF(A13=" "," ",INDEX(Teilnehmer[Hürden 1],'TSF Welzheim'!A13))</f>
        <v xml:space="preserve"> </v>
      </c>
      <c r="J13" s="21" t="str">
        <f>IF(A13=" "," ",INDEX(Teilnehmer[Hürden 2],'TSF Welzheim'!A13))</f>
        <v xml:space="preserve"> </v>
      </c>
      <c r="K13" s="24" t="str">
        <f t="shared" si="2"/>
        <v xml:space="preserve"> </v>
      </c>
      <c r="L13" s="21" t="str">
        <f>IF($A13=" "," ",INDEX(Teilnehmer[Stabweit 1],'TSF Welzheim'!$A13))</f>
        <v xml:space="preserve"> </v>
      </c>
      <c r="M13" s="21" t="str">
        <f>IF($A13=" "," ",INDEX(Teilnehmer[Stabweit 2],'TSF Welzheim'!$A13))</f>
        <v xml:space="preserve"> </v>
      </c>
      <c r="N13" s="21" t="str">
        <f>IF($A13=" "," ",INDEX(Teilnehmer[Stabweit 3],'TSF Welzheim'!$A13))</f>
        <v xml:space="preserve"> </v>
      </c>
      <c r="O13" s="22" t="str">
        <f t="shared" si="0"/>
        <v xml:space="preserve"> </v>
      </c>
      <c r="P13" s="48" t="str">
        <f>IF($A13=" "," ",INDEX(Teilnehmer[Springen 1],'TSF Welzheim'!$A13))</f>
        <v xml:space="preserve"> </v>
      </c>
      <c r="Q13" s="49" t="str">
        <f>IF($A13=" "," ",INDEX(Teilnehmer[Springen 2],'TSF Welzheim'!$A13))</f>
        <v xml:space="preserve"> </v>
      </c>
      <c r="R13" s="52" t="str">
        <f>IF($A13=" "," ",MIN(P13:Q13))</f>
        <v xml:space="preserve"> </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200</v>
      </c>
      <c r="I14" s="30"/>
      <c r="J14" s="32"/>
      <c r="K14" s="33">
        <f>_xlfn.AGGREGATE(15,4,K3:K13,1) + _xlfn.AGGREGATE(15,4,K3:K13,2) + _xlfn.AGGREGATE(15,4,K3:K13,3) + _xlfn.AGGREGATE(15,4,K3:K13,4) + _xlfn.AGGREGATE(15,4,K3:K13,5) + _xlfn.AGGREGATE(15,4,K3:K13,6)</f>
        <v>37.6</v>
      </c>
      <c r="L14" s="32"/>
      <c r="M14" s="32"/>
      <c r="N14" s="32"/>
      <c r="O14" s="32">
        <f>_xlfn.AGGREGATE(14,4,O3:O13,1) + _xlfn.AGGREGATE(14,4,O3:O13,2) + _xlfn.AGGREGATE(14,4,O3:O13,3) + _xlfn.AGGREGATE(14,4,O3:O13,4) + _xlfn.AGGREGATE(14,4,O3:O13,5) + _xlfn.AGGREGATE(14,4,O3:O13,6)</f>
        <v>142</v>
      </c>
      <c r="P14" s="50"/>
      <c r="Q14" s="51"/>
      <c r="R14" s="53">
        <f>_xlfn.AGGREGATE(15,4,R3:R13,1) + _xlfn.AGGREGATE(15,4,R3:R13,2) + _xlfn.AGGREGATE(15,4,R3:R13,3) + _xlfn.AGGREGATE(15,4,R3:R13,4) + _xlfn.AGGREGATE(15,4,R3:R13,5) + _xlfn.AGGREGATE(15,4,R3:R13,6)</f>
        <v>45.7</v>
      </c>
    </row>
    <row r="15" spans="1:19" s="3" customFormat="1" x14ac:dyDescent="0.2">
      <c r="A15" s="28" t="str">
        <f>IF(ROWS($B$3:B15)&lt;=$A$1,INDEX(Teilnehmer[Nr.],_xlfn.AGGREGATE(15,3,(Teilnehmer[Team]='TSF Welzheim'!$B$1)/(Teilnehmer[Team]='TSF Welzheim'!$B$1)*ROW(Teilnehmer[Team])-ROW(Teilnehmer[[#Headers],[Team]]),ROWS('TSF Welzheim'!$B$3:B15))),"")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26" priority="4" operator="notEqual">
      <formula>""</formula>
    </cfRule>
  </conditionalFormatting>
  <conditionalFormatting sqref="D1">
    <cfRule type="cellIs" dxfId="25" priority="3" operator="notEqual">
      <formula>""</formula>
    </cfRule>
  </conditionalFormatting>
  <conditionalFormatting sqref="I1">
    <cfRule type="cellIs" dxfId="24" priority="2" operator="notEqual">
      <formula>""</formula>
    </cfRule>
  </conditionalFormatting>
  <conditionalFormatting sqref="R14">
    <cfRule type="cellIs" dxfId="23"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R13" sqref="R13"/>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erfassen'!D2:D211,'LG Weissacher Tal'!B1)</f>
        <v>10</v>
      </c>
      <c r="B1" s="36" t="s">
        <v>239</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IF(ROWS($B$3:B3)&lt;=$A$1,INDEX(Teilnehmer[Nr.],_xlfn.AGGREGATE(15,3,(Teilnehmer[Team]='LG Weissacher Tal'!$B$1)/(Teilnehmer[Team]='LG Weissacher Tal'!$B$1)*ROW(Teilnehmer[Team])-ROW(Teilnehmer[[#Headers],[Team]]),ROWS('LG Weissacher Tal'!$B$3:B3)))," ")</f>
        <v>43</v>
      </c>
      <c r="B3" s="20" t="str">
        <f>IF(A3=" "," ",INDEX(Teilnehmer[Name],'LG Weissacher Tal'!A3))</f>
        <v>Bunz</v>
      </c>
      <c r="C3" s="27" t="str">
        <f>IF(A3=" "," ",INDEX(Teilnehmer[Vorname],'LG Weissacher Tal'!A3))</f>
        <v>Elias</v>
      </c>
      <c r="D3" s="20">
        <f>IF($A3=" "," ",INDEX(Teilnehmer[Wurf 1],'LG Weissacher Tal'!$A3))</f>
        <v>11</v>
      </c>
      <c r="E3" s="21">
        <f>IF($A3=" "," ",INDEX(Teilnehmer[Wurf 2],'LG Weissacher Tal'!$A3))</f>
        <v>11</v>
      </c>
      <c r="F3" s="21">
        <f>IF($A3=" "," ",INDEX(Teilnehmer[Wurf 3],'LG Weissacher Tal'!$A3))</f>
        <v>11</v>
      </c>
      <c r="G3" s="21">
        <f>IF($A3=" "," ",INDEX(Teilnehmer[Wurf 4],'LG Weissacher Tal'!$A3))</f>
        <v>10</v>
      </c>
      <c r="H3" s="24">
        <f>IF($A3=" "," ",SUM(D3:G3)-MIN(D3:G3))</f>
        <v>33</v>
      </c>
      <c r="I3" s="20">
        <f>IF($A3=" "," ",INDEX(Teilnehmer[Hürden 1],'LG Weissacher Tal'!$A3))</f>
        <v>6.7</v>
      </c>
      <c r="J3" s="21">
        <f>IF($A3=" "," ",INDEX(Teilnehmer[Hürden 2],'LG Weissacher Tal'!$A3))</f>
        <v>6.7</v>
      </c>
      <c r="K3" s="24">
        <f>IF($A3=" "," ",MIN(I3:J3))</f>
        <v>6.7</v>
      </c>
      <c r="L3" s="21">
        <f>IF($A3=" "," ",INDEX(Teilnehmer[Stabweit 1],'LG Weissacher Tal'!$A3))</f>
        <v>8</v>
      </c>
      <c r="M3" s="21">
        <f>IF($A3=" "," ",INDEX(Teilnehmer[Stabweit 2],'LG Weissacher Tal'!$A3))</f>
        <v>10</v>
      </c>
      <c r="N3" s="21">
        <f>IF($A3=" "," ",INDEX(Teilnehmer[Stabweit 3],'LG Weissacher Tal'!$A3))</f>
        <v>10</v>
      </c>
      <c r="O3" s="22">
        <f t="shared" ref="O3:O13" si="0">IF($A3=" "," ",SUM(L3:N3)-MIN(L3:N3))</f>
        <v>20</v>
      </c>
      <c r="P3" s="47">
        <f>IF($A3=" "," ",INDEX(Teilnehmer[Springen 1],'LG Weissacher Tal'!$A3))</f>
        <v>7.8</v>
      </c>
      <c r="Q3" s="22">
        <f>IF($A3=" "," ",INDEX(Teilnehmer[Springen 2],'LG Weissacher Tal'!$A3))</f>
        <v>7.6</v>
      </c>
      <c r="R3" s="52">
        <f>IF($A3=" "," ",MIN(P3:Q3))</f>
        <v>7.6</v>
      </c>
    </row>
    <row r="4" spans="1:19" s="3" customFormat="1" x14ac:dyDescent="0.2">
      <c r="A4" s="38">
        <f>IF(ROWS($B$3:B4)&lt;=$A$1,INDEX(Teilnehmer[Nr.],_xlfn.AGGREGATE(15,3,(Teilnehmer[Team]='LG Weissacher Tal'!$B$1)/(Teilnehmer[Team]='LG Weissacher Tal'!$B$1)*ROW(Teilnehmer[Team])-ROW(Teilnehmer[[#Headers],[Team]]),ROWS('LG Weissacher Tal'!$B$3:B4)))," ")</f>
        <v>44</v>
      </c>
      <c r="B4" s="20" t="str">
        <f>IF(A4=" "," ",INDEX(Teilnehmer[Name],'LG Weissacher Tal'!A4))</f>
        <v>Grasmik</v>
      </c>
      <c r="C4" s="27" t="str">
        <f>IF(A4=" "," ",INDEX(Teilnehmer[Vorname],'LG Weissacher Tal'!A4))</f>
        <v>Alina</v>
      </c>
      <c r="D4" s="20">
        <f>IF($A4=" "," ",INDEX(Teilnehmer[Wurf 1],'LG Weissacher Tal'!$A4))</f>
        <v>8</v>
      </c>
      <c r="E4" s="21">
        <f>IF($A4=" "," ",INDEX(Teilnehmer[Wurf 2],'LG Weissacher Tal'!$A4))</f>
        <v>8</v>
      </c>
      <c r="F4" s="21">
        <f>IF($A4=" "," ",INDEX(Teilnehmer[Wurf 3],'LG Weissacher Tal'!$A4))</f>
        <v>8</v>
      </c>
      <c r="G4" s="21">
        <f>IF($A4=" "," ",INDEX(Teilnehmer[Wurf 4],'LG Weissacher Tal'!$A4))</f>
        <v>8</v>
      </c>
      <c r="H4" s="24">
        <f t="shared" ref="H4:H13" si="1">IF($A4=" "," ",SUM(D4:G4)-MIN(D4:G4))</f>
        <v>24</v>
      </c>
      <c r="I4" s="20">
        <f>IF($A4=" "," ",INDEX(Teilnehmer[Hürden 1],'LG Weissacher Tal'!$A4))</f>
        <v>6</v>
      </c>
      <c r="J4" s="21">
        <f>IF($A4=" "," ",INDEX(Teilnehmer[Hürden 2],'LG Weissacher Tal'!$A4))</f>
        <v>6.1</v>
      </c>
      <c r="K4" s="24">
        <f t="shared" ref="K4:K13" si="2">IF($A4=" "," ",MIN(I4:J4))</f>
        <v>6</v>
      </c>
      <c r="L4" s="21">
        <f>IF($A4=" "," ",INDEX(Teilnehmer[Stabweit 1],'LG Weissacher Tal'!$A4))</f>
        <v>7</v>
      </c>
      <c r="M4" s="21">
        <f>IF($A4=" "," ",INDEX(Teilnehmer[Stabweit 2],'LG Weissacher Tal'!$A4))</f>
        <v>8</v>
      </c>
      <c r="N4" s="21">
        <f>IF($A4=" "," ",INDEX(Teilnehmer[Stabweit 3],'LG Weissacher Tal'!$A4))</f>
        <v>8</v>
      </c>
      <c r="O4" s="22">
        <f t="shared" si="0"/>
        <v>16</v>
      </c>
      <c r="P4" s="47">
        <f>IF($A4=" "," ",INDEX(Teilnehmer[Springen 1],'LG Weissacher Tal'!$A4))</f>
        <v>9.1</v>
      </c>
      <c r="Q4" s="22">
        <f>IF($A4=" "," ",INDEX(Teilnehmer[Springen 2],'LG Weissacher Tal'!$A4))</f>
        <v>10.1</v>
      </c>
      <c r="R4" s="52">
        <f t="shared" ref="R4:R12" si="3">IF($A4=" "," ",MIN(P4:Q4))</f>
        <v>9.1</v>
      </c>
    </row>
    <row r="5" spans="1:19" s="3" customFormat="1" x14ac:dyDescent="0.2">
      <c r="A5" s="38">
        <f>IF(ROWS($B$3:B5)&lt;=$A$1,INDEX(Teilnehmer[Nr.],_xlfn.AGGREGATE(15,3,(Teilnehmer[Team]='LG Weissacher Tal'!$B$1)/(Teilnehmer[Team]='LG Weissacher Tal'!$B$1)*ROW(Teilnehmer[Team])-ROW(Teilnehmer[[#Headers],[Team]]),ROWS('LG Weissacher Tal'!$B$3:B5)))," ")</f>
        <v>45</v>
      </c>
      <c r="B5" s="20" t="str">
        <f>IF(A5=" "," ",INDEX(Teilnehmer[Name],'LG Weissacher Tal'!A5))</f>
        <v>Frankenberger</v>
      </c>
      <c r="C5" s="27" t="str">
        <f>IF(A5=" "," ",INDEX(Teilnehmer[Vorname],'LG Weissacher Tal'!A5))</f>
        <v>Finja</v>
      </c>
      <c r="D5" s="20">
        <f>IF($A5=" "," ",INDEX(Teilnehmer[Wurf 1],'LG Weissacher Tal'!$A5))</f>
        <v>6</v>
      </c>
      <c r="E5" s="21">
        <f>IF($A5=" "," ",INDEX(Teilnehmer[Wurf 2],'LG Weissacher Tal'!$A5))</f>
        <v>7</v>
      </c>
      <c r="F5" s="21">
        <f>IF($A5=" "," ",INDEX(Teilnehmer[Wurf 3],'LG Weissacher Tal'!$A5))</f>
        <v>5</v>
      </c>
      <c r="G5" s="21">
        <f>IF($A5=" "," ",INDEX(Teilnehmer[Wurf 4],'LG Weissacher Tal'!$A5))</f>
        <v>5</v>
      </c>
      <c r="H5" s="24">
        <f t="shared" si="1"/>
        <v>18</v>
      </c>
      <c r="I5" s="20">
        <f>IF($A5=" "," ",INDEX(Teilnehmer[Hürden 1],'LG Weissacher Tal'!$A5))</f>
        <v>7.3</v>
      </c>
      <c r="J5" s="21">
        <f>IF($A5=" "," ",INDEX(Teilnehmer[Hürden 2],'LG Weissacher Tal'!$A5))</f>
        <v>6.6</v>
      </c>
      <c r="K5" s="24">
        <f t="shared" si="2"/>
        <v>6.6</v>
      </c>
      <c r="L5" s="21">
        <f>IF($A5=" "," ",INDEX(Teilnehmer[Stabweit 1],'LG Weissacher Tal'!$A5))</f>
        <v>10</v>
      </c>
      <c r="M5" s="21">
        <f>IF($A5=" "," ",INDEX(Teilnehmer[Stabweit 2],'LG Weissacher Tal'!$A5))</f>
        <v>10</v>
      </c>
      <c r="N5" s="21">
        <f>IF($A5=" "," ",INDEX(Teilnehmer[Stabweit 3],'LG Weissacher Tal'!$A5))</f>
        <v>12</v>
      </c>
      <c r="O5" s="22">
        <f t="shared" si="0"/>
        <v>22</v>
      </c>
      <c r="P5" s="47">
        <f>IF($A5=" "," ",INDEX(Teilnehmer[Springen 1],'LG Weissacher Tal'!$A5))</f>
        <v>8.6999999999999993</v>
      </c>
      <c r="Q5" s="22">
        <f>IF($A5=" "," ",INDEX(Teilnehmer[Springen 2],'LG Weissacher Tal'!$A5))</f>
        <v>9.9</v>
      </c>
      <c r="R5" s="52">
        <f t="shared" si="3"/>
        <v>8.6999999999999993</v>
      </c>
    </row>
    <row r="6" spans="1:19" s="3" customFormat="1" x14ac:dyDescent="0.2">
      <c r="A6" s="38">
        <f>IF(ROWS($B$3:B6)&lt;=$A$1,INDEX(Teilnehmer[Nr.],_xlfn.AGGREGATE(15,3,(Teilnehmer[Team]='LG Weissacher Tal'!$B$1)/(Teilnehmer[Team]='LG Weissacher Tal'!$B$1)*ROW(Teilnehmer[Team])-ROW(Teilnehmer[[#Headers],[Team]]),ROWS('LG Weissacher Tal'!$B$3:B6)))," ")</f>
        <v>46</v>
      </c>
      <c r="B6" s="20" t="str">
        <f>IF(A6=" "," ",INDEX(Teilnehmer[Name],'LG Weissacher Tal'!A6))</f>
        <v>Schützle</v>
      </c>
      <c r="C6" s="27" t="str">
        <f>IF(A6=" "," ",INDEX(Teilnehmer[Vorname],'LG Weissacher Tal'!A6))</f>
        <v>Paul</v>
      </c>
      <c r="D6" s="20">
        <f>IF($A6=" "," ",INDEX(Teilnehmer[Wurf 1],'LG Weissacher Tal'!$A6))</f>
        <v>11</v>
      </c>
      <c r="E6" s="21">
        <f>IF($A6=" "," ",INDEX(Teilnehmer[Wurf 2],'LG Weissacher Tal'!$A6))</f>
        <v>11</v>
      </c>
      <c r="F6" s="21">
        <f>IF($A6=" "," ",INDEX(Teilnehmer[Wurf 3],'LG Weissacher Tal'!$A6))</f>
        <v>12</v>
      </c>
      <c r="G6" s="21">
        <f>IF($A6=" "," ",INDEX(Teilnehmer[Wurf 4],'LG Weissacher Tal'!$A6))</f>
        <v>11</v>
      </c>
      <c r="H6" s="24">
        <f t="shared" si="1"/>
        <v>34</v>
      </c>
      <c r="I6" s="20">
        <f>IF($A6=" "," ",INDEX(Teilnehmer[Hürden 1],'LG Weissacher Tal'!$A6))</f>
        <v>7.3</v>
      </c>
      <c r="J6" s="21">
        <f>IF($A6=" "," ",INDEX(Teilnehmer[Hürden 2],'LG Weissacher Tal'!$A6))</f>
        <v>6.9</v>
      </c>
      <c r="K6" s="24">
        <f t="shared" si="2"/>
        <v>6.9</v>
      </c>
      <c r="L6" s="21">
        <f>IF($A6=" "," ",INDEX(Teilnehmer[Stabweit 1],'LG Weissacher Tal'!$A6))</f>
        <v>10</v>
      </c>
      <c r="M6" s="21">
        <f>IF($A6=" "," ",INDEX(Teilnehmer[Stabweit 2],'LG Weissacher Tal'!$A6))</f>
        <v>11</v>
      </c>
      <c r="N6" s="21">
        <f>IF($A6=" "," ",INDEX(Teilnehmer[Stabweit 3],'LG Weissacher Tal'!$A6))</f>
        <v>10</v>
      </c>
      <c r="O6" s="22">
        <f t="shared" si="0"/>
        <v>21</v>
      </c>
      <c r="P6" s="47">
        <f>IF($A6=" "," ",INDEX(Teilnehmer[Springen 1],'LG Weissacher Tal'!$A6))</f>
        <v>8.3000000000000007</v>
      </c>
      <c r="Q6" s="22">
        <f>IF($A6=" "," ",INDEX(Teilnehmer[Springen 2],'LG Weissacher Tal'!$A6))</f>
        <v>10.6</v>
      </c>
      <c r="R6" s="52">
        <f t="shared" si="3"/>
        <v>8.3000000000000007</v>
      </c>
    </row>
    <row r="7" spans="1:19" s="3" customFormat="1" x14ac:dyDescent="0.2">
      <c r="A7" s="38">
        <f>IF(ROWS($B$3:B7)&lt;=$A$1,INDEX(Teilnehmer[Nr.],_xlfn.AGGREGATE(15,3,(Teilnehmer[Team]='LG Weissacher Tal'!$B$1)/(Teilnehmer[Team]='LG Weissacher Tal'!$B$1)*ROW(Teilnehmer[Team])-ROW(Teilnehmer[[#Headers],[Team]]),ROWS('LG Weissacher Tal'!$B$3:B7)))," ")</f>
        <v>47</v>
      </c>
      <c r="B7" s="20" t="str">
        <f>IF(A7=" "," ",INDEX(Teilnehmer[Name],'LG Weissacher Tal'!A7))</f>
        <v>Körner</v>
      </c>
      <c r="C7" s="27" t="str">
        <f>IF(A7=" "," ",INDEX(Teilnehmer[Vorname],'LG Weissacher Tal'!A7))</f>
        <v>Daniel</v>
      </c>
      <c r="D7" s="20">
        <f>IF($A7=" "," ",INDEX(Teilnehmer[Wurf 1],'LG Weissacher Tal'!$A7))</f>
        <v>8</v>
      </c>
      <c r="E7" s="21">
        <f>IF($A7=" "," ",INDEX(Teilnehmer[Wurf 2],'LG Weissacher Tal'!$A7))</f>
        <v>11</v>
      </c>
      <c r="F7" s="21">
        <f>IF($A7=" "," ",INDEX(Teilnehmer[Wurf 3],'LG Weissacher Tal'!$A7))</f>
        <v>11</v>
      </c>
      <c r="G7" s="21">
        <f>IF($A7=" "," ",INDEX(Teilnehmer[Wurf 4],'LG Weissacher Tal'!$A7))</f>
        <v>11</v>
      </c>
      <c r="H7" s="24">
        <f t="shared" si="1"/>
        <v>33</v>
      </c>
      <c r="I7" s="20">
        <f>IF($A7=" "," ",INDEX(Teilnehmer[Hürden 1],'LG Weissacher Tal'!$A7))</f>
        <v>7.2</v>
      </c>
      <c r="J7" s="21">
        <f>IF($A7=" "," ",INDEX(Teilnehmer[Hürden 2],'LG Weissacher Tal'!$A7))</f>
        <v>6.7</v>
      </c>
      <c r="K7" s="24">
        <f t="shared" si="2"/>
        <v>6.7</v>
      </c>
      <c r="L7" s="21">
        <f>IF($A7=" "," ",INDEX(Teilnehmer[Stabweit 1],'LG Weissacher Tal'!$A7))</f>
        <v>11</v>
      </c>
      <c r="M7" s="21">
        <f>IF($A7=" "," ",INDEX(Teilnehmer[Stabweit 2],'LG Weissacher Tal'!$A7))</f>
        <v>8</v>
      </c>
      <c r="N7" s="21">
        <f>IF($A7=" "," ",INDEX(Teilnehmer[Stabweit 3],'LG Weissacher Tal'!$A7))</f>
        <v>10</v>
      </c>
      <c r="O7" s="22">
        <f t="shared" si="0"/>
        <v>21</v>
      </c>
      <c r="P7" s="47">
        <f>IF($A7=" "," ",INDEX(Teilnehmer[Springen 1],'LG Weissacher Tal'!$A7))</f>
        <v>10.9</v>
      </c>
      <c r="Q7" s="22">
        <f>IF($A7=" "," ",INDEX(Teilnehmer[Springen 2],'LG Weissacher Tal'!$A7))</f>
        <v>9.8000000000000007</v>
      </c>
      <c r="R7" s="52">
        <f t="shared" si="3"/>
        <v>9.8000000000000007</v>
      </c>
    </row>
    <row r="8" spans="1:19" s="3" customFormat="1" x14ac:dyDescent="0.2">
      <c r="A8" s="38">
        <f>IF(ROWS($B$3:B8)&lt;=$A$1,INDEX(Teilnehmer[Nr.],_xlfn.AGGREGATE(15,3,(Teilnehmer[Team]='LG Weissacher Tal'!$B$1)/(Teilnehmer[Team]='LG Weissacher Tal'!$B$1)*ROW(Teilnehmer[Team])-ROW(Teilnehmer[[#Headers],[Team]]),ROWS('LG Weissacher Tal'!$B$3:B8)))," ")</f>
        <v>48</v>
      </c>
      <c r="B8" s="20" t="str">
        <f>IF(A8=" "," ",INDEX(Teilnehmer[Name],'LG Weissacher Tal'!A8))</f>
        <v>Beutel</v>
      </c>
      <c r="C8" s="27" t="str">
        <f>IF(A8=" "," ",INDEX(Teilnehmer[Vorname],'LG Weissacher Tal'!A8))</f>
        <v>Emelie</v>
      </c>
      <c r="D8" s="20">
        <f>IF($A8=" "," ",INDEX(Teilnehmer[Wurf 1],'LG Weissacher Tal'!$A8))</f>
        <v>8</v>
      </c>
      <c r="E8" s="21">
        <f>IF($A8=" "," ",INDEX(Teilnehmer[Wurf 2],'LG Weissacher Tal'!$A8))</f>
        <v>8</v>
      </c>
      <c r="F8" s="21">
        <f>IF($A8=" "," ",INDEX(Teilnehmer[Wurf 3],'LG Weissacher Tal'!$A8))</f>
        <v>9</v>
      </c>
      <c r="G8" s="21">
        <f>IF($A8=" "," ",INDEX(Teilnehmer[Wurf 4],'LG Weissacher Tal'!$A8))</f>
        <v>8</v>
      </c>
      <c r="H8" s="24">
        <f t="shared" si="1"/>
        <v>25</v>
      </c>
      <c r="I8" s="20">
        <f>IF($A8=" "," ",INDEX(Teilnehmer[Hürden 1],'LG Weissacher Tal'!$A8))</f>
        <v>7.4</v>
      </c>
      <c r="J8" s="21">
        <f>IF($A8=" "," ",INDEX(Teilnehmer[Hürden 2],'LG Weissacher Tal'!$A8))</f>
        <v>7.3</v>
      </c>
      <c r="K8" s="24">
        <f t="shared" si="2"/>
        <v>7.3</v>
      </c>
      <c r="L8" s="21">
        <f>IF($A8=" "," ",INDEX(Teilnehmer[Stabweit 1],'LG Weissacher Tal'!$A8))</f>
        <v>7</v>
      </c>
      <c r="M8" s="21">
        <f>IF($A8=" "," ",INDEX(Teilnehmer[Stabweit 2],'LG Weissacher Tal'!$A8))</f>
        <v>8</v>
      </c>
      <c r="N8" s="21">
        <f>IF($A8=" "," ",INDEX(Teilnehmer[Stabweit 3],'LG Weissacher Tal'!$A8))</f>
        <v>9</v>
      </c>
      <c r="O8" s="22">
        <f t="shared" si="0"/>
        <v>17</v>
      </c>
      <c r="P8" s="47">
        <f>IF($A8=" "," ",INDEX(Teilnehmer[Springen 1],'LG Weissacher Tal'!$A8))</f>
        <v>10.6</v>
      </c>
      <c r="Q8" s="22">
        <f>IF($A8=" "," ",INDEX(Teilnehmer[Springen 2],'LG Weissacher Tal'!$A8))</f>
        <v>9.1999999999999993</v>
      </c>
      <c r="R8" s="52">
        <f t="shared" si="3"/>
        <v>9.1999999999999993</v>
      </c>
    </row>
    <row r="9" spans="1:19" s="3" customFormat="1" x14ac:dyDescent="0.2">
      <c r="A9" s="38">
        <f>IF(ROWS($B$3:B9)&lt;=$A$1,INDEX(Teilnehmer[Nr.],_xlfn.AGGREGATE(15,3,(Teilnehmer[Team]='LG Weissacher Tal'!$B$1)/(Teilnehmer[Team]='LG Weissacher Tal'!$B$1)*ROW(Teilnehmer[Team])-ROW(Teilnehmer[[#Headers],[Team]]),ROWS('LG Weissacher Tal'!$B$3:B9)))," ")</f>
        <v>49</v>
      </c>
      <c r="B9" s="20" t="str">
        <f>IF(A9=" "," ",INDEX(Teilnehmer[Name],'LG Weissacher Tal'!A9))</f>
        <v>Debski</v>
      </c>
      <c r="C9" s="27" t="str">
        <f>IF(A9=" "," ",INDEX(Teilnehmer[Vorname],'LG Weissacher Tal'!A9))</f>
        <v>Lea</v>
      </c>
      <c r="D9" s="20">
        <f>IF($A9=" "," ",INDEX(Teilnehmer[Wurf 1],'LG Weissacher Tal'!$A9))</f>
        <v>9</v>
      </c>
      <c r="E9" s="21">
        <f>IF($A9=" "," ",INDEX(Teilnehmer[Wurf 2],'LG Weissacher Tal'!$A9))</f>
        <v>7</v>
      </c>
      <c r="F9" s="21">
        <f>IF($A9=" "," ",INDEX(Teilnehmer[Wurf 3],'LG Weissacher Tal'!$A9))</f>
        <v>10</v>
      </c>
      <c r="G9" s="21">
        <f>IF($A9=" "," ",INDEX(Teilnehmer[Wurf 4],'LG Weissacher Tal'!$A9))</f>
        <v>9</v>
      </c>
      <c r="H9" s="24">
        <f t="shared" si="1"/>
        <v>28</v>
      </c>
      <c r="I9" s="20">
        <f>IF($A9=" "," ",INDEX(Teilnehmer[Hürden 1],'LG Weissacher Tal'!$A9))</f>
        <v>6.6</v>
      </c>
      <c r="J9" s="21">
        <f>IF($A9=" "," ",INDEX(Teilnehmer[Hürden 2],'LG Weissacher Tal'!$A9))</f>
        <v>6.4</v>
      </c>
      <c r="K9" s="24">
        <f t="shared" si="2"/>
        <v>6.4</v>
      </c>
      <c r="L9" s="21">
        <f>IF($A9=" "," ",INDEX(Teilnehmer[Stabweit 1],'LG Weissacher Tal'!$A9))</f>
        <v>11</v>
      </c>
      <c r="M9" s="21">
        <f>IF($A9=" "," ",INDEX(Teilnehmer[Stabweit 2],'LG Weissacher Tal'!$A9))</f>
        <v>10</v>
      </c>
      <c r="N9" s="21">
        <f>IF($A9=" "," ",INDEX(Teilnehmer[Stabweit 3],'LG Weissacher Tal'!$A9))</f>
        <v>11</v>
      </c>
      <c r="O9" s="22">
        <f t="shared" si="0"/>
        <v>22</v>
      </c>
      <c r="P9" s="47">
        <f>IF($A9=" "," ",INDEX(Teilnehmer[Springen 1],'LG Weissacher Tal'!$A9))</f>
        <v>9.8000000000000007</v>
      </c>
      <c r="Q9" s="22">
        <f>IF($A9=" "," ",INDEX(Teilnehmer[Springen 2],'LG Weissacher Tal'!$A9))</f>
        <v>10.3</v>
      </c>
      <c r="R9" s="52">
        <f t="shared" si="3"/>
        <v>9.8000000000000007</v>
      </c>
    </row>
    <row r="10" spans="1:19" s="3" customFormat="1" x14ac:dyDescent="0.2">
      <c r="A10" s="38">
        <f>IF(ROWS($B$3:B10)&lt;=$A$1,INDEX(Teilnehmer[Nr.],_xlfn.AGGREGATE(15,3,(Teilnehmer[Team]='LG Weissacher Tal'!$B$1)/(Teilnehmer[Team]='LG Weissacher Tal'!$B$1)*ROW(Teilnehmer[Team])-ROW(Teilnehmer[[#Headers],[Team]]),ROWS('LG Weissacher Tal'!$B$3:B10)))," ")</f>
        <v>50</v>
      </c>
      <c r="B10" s="20" t="str">
        <f>IF(A10=" "," ",INDEX(Teilnehmer[Name],'LG Weissacher Tal'!A10))</f>
        <v>Baumann</v>
      </c>
      <c r="C10" s="27" t="str">
        <f>IF(A10=" "," ",INDEX(Teilnehmer[Vorname],'LG Weissacher Tal'!A10))</f>
        <v>Larissa</v>
      </c>
      <c r="D10" s="20">
        <f>IF($A10=" "," ",INDEX(Teilnehmer[Wurf 1],'LG Weissacher Tal'!$A10))</f>
        <v>10</v>
      </c>
      <c r="E10" s="21">
        <f>IF($A10=" "," ",INDEX(Teilnehmer[Wurf 2],'LG Weissacher Tal'!$A10))</f>
        <v>11</v>
      </c>
      <c r="F10" s="21">
        <f>IF($A10=" "," ",INDEX(Teilnehmer[Wurf 3],'LG Weissacher Tal'!$A10))</f>
        <v>10</v>
      </c>
      <c r="G10" s="21">
        <f>IF($A10=" "," ",INDEX(Teilnehmer[Wurf 4],'LG Weissacher Tal'!$A10))</f>
        <v>9</v>
      </c>
      <c r="H10" s="24">
        <f t="shared" si="1"/>
        <v>31</v>
      </c>
      <c r="I10" s="20">
        <f>IF($A10=" "," ",INDEX(Teilnehmer[Hürden 1],'LG Weissacher Tal'!$A10))</f>
        <v>6.2</v>
      </c>
      <c r="J10" s="21">
        <f>IF($A10=" "," ",INDEX(Teilnehmer[Hürden 2],'LG Weissacher Tal'!$A10))</f>
        <v>6.3</v>
      </c>
      <c r="K10" s="24">
        <f t="shared" si="2"/>
        <v>6.2</v>
      </c>
      <c r="L10" s="21">
        <f>IF($A10=" "," ",INDEX(Teilnehmer[Stabweit 1],'LG Weissacher Tal'!$A10))</f>
        <v>11</v>
      </c>
      <c r="M10" s="21">
        <f>IF($A10=" "," ",INDEX(Teilnehmer[Stabweit 2],'LG Weissacher Tal'!$A10))</f>
        <v>9</v>
      </c>
      <c r="N10" s="21">
        <f>IF($A10=" "," ",INDEX(Teilnehmer[Stabweit 3],'LG Weissacher Tal'!$A10))</f>
        <v>12</v>
      </c>
      <c r="O10" s="22">
        <f t="shared" si="0"/>
        <v>23</v>
      </c>
      <c r="P10" s="47">
        <f>IF($A10=" "," ",INDEX(Teilnehmer[Springen 1],'LG Weissacher Tal'!$A10))</f>
        <v>8.3000000000000007</v>
      </c>
      <c r="Q10" s="22">
        <f>IF($A10=" "," ",INDEX(Teilnehmer[Springen 2],'LG Weissacher Tal'!$A10))</f>
        <v>7.9</v>
      </c>
      <c r="R10" s="52">
        <f t="shared" si="3"/>
        <v>7.9</v>
      </c>
    </row>
    <row r="11" spans="1:19" s="3" customFormat="1" x14ac:dyDescent="0.2">
      <c r="A11" s="38">
        <f>IF(ROWS($B$3:B11)&lt;=$A$1,INDEX(Teilnehmer[Nr.],_xlfn.AGGREGATE(15,3,(Teilnehmer[Team]='LG Weissacher Tal'!$B$1)/(Teilnehmer[Team]='LG Weissacher Tal'!$B$1)*ROW(Teilnehmer[Team])-ROW(Teilnehmer[[#Headers],[Team]]),ROWS('LG Weissacher Tal'!$B$3:B11)))," ")</f>
        <v>51</v>
      </c>
      <c r="B11" s="20" t="str">
        <f>IF(A11=" "," ",INDEX(Teilnehmer[Name],'LG Weissacher Tal'!A11))</f>
        <v>Aldinger</v>
      </c>
      <c r="C11" s="27" t="str">
        <f>IF(A11=" "," ",INDEX(Teilnehmer[Vorname],'LG Weissacher Tal'!A11))</f>
        <v>Emil</v>
      </c>
      <c r="D11" s="20">
        <f>IF($A11=" "," ",INDEX(Teilnehmer[Wurf 1],'LG Weissacher Tal'!$A11))</f>
        <v>9</v>
      </c>
      <c r="E11" s="21">
        <f>IF($A11=" "," ",INDEX(Teilnehmer[Wurf 2],'LG Weissacher Tal'!$A11))</f>
        <v>9</v>
      </c>
      <c r="F11" s="21">
        <f>IF($A11=" "," ",INDEX(Teilnehmer[Wurf 3],'LG Weissacher Tal'!$A11))</f>
        <v>9</v>
      </c>
      <c r="G11" s="21">
        <f>IF($A11=" "," ",INDEX(Teilnehmer[Wurf 4],'LG Weissacher Tal'!$A11))</f>
        <v>10</v>
      </c>
      <c r="H11" s="24">
        <f t="shared" si="1"/>
        <v>28</v>
      </c>
      <c r="I11" s="20">
        <f>IF(A11=" "," ",INDEX(Teilnehmer[Hürden 1],'LG Weissacher Tal'!A11))</f>
        <v>6.4</v>
      </c>
      <c r="J11" s="21">
        <f>IF(A11=" "," ",INDEX(Teilnehmer[Hürden 2],'LG Weissacher Tal'!A11))</f>
        <v>6.5</v>
      </c>
      <c r="K11" s="24">
        <f t="shared" si="2"/>
        <v>6.4</v>
      </c>
      <c r="L11" s="21">
        <f>IF($A11=" "," ",INDEX(Teilnehmer[Stabweit 1],'LG Weissacher Tal'!$A11))</f>
        <v>10</v>
      </c>
      <c r="M11" s="21">
        <f>IF($A11=" "," ",INDEX(Teilnehmer[Stabweit 2],'LG Weissacher Tal'!$A11))</f>
        <v>11</v>
      </c>
      <c r="N11" s="21">
        <f>IF($A11=" "," ",INDEX(Teilnehmer[Stabweit 3],'LG Weissacher Tal'!$A11))</f>
        <v>10</v>
      </c>
      <c r="O11" s="22">
        <f t="shared" si="0"/>
        <v>21</v>
      </c>
      <c r="P11" s="47">
        <f>IF($A11=" "," ",INDEX(Teilnehmer[Springen 1],'LG Weissacher Tal'!$A11))</f>
        <v>10.4</v>
      </c>
      <c r="Q11" s="22">
        <f>IF($A11=" "," ",INDEX(Teilnehmer[Springen 2],'LG Weissacher Tal'!$A11))</f>
        <v>8.3000000000000007</v>
      </c>
      <c r="R11" s="52">
        <f t="shared" si="3"/>
        <v>8.3000000000000007</v>
      </c>
    </row>
    <row r="12" spans="1:19" s="3" customFormat="1" x14ac:dyDescent="0.2">
      <c r="A12" s="38">
        <f>IF(ROWS($B$3:B12)&lt;=$A$1,INDEX(Teilnehmer[Nr.],_xlfn.AGGREGATE(15,3,(Teilnehmer[Team]='LG Weissacher Tal'!$B$1)/(Teilnehmer[Team]='LG Weissacher Tal'!$B$1)*ROW(Teilnehmer[Team])-ROW(Teilnehmer[[#Headers],[Team]]),ROWS('LG Weissacher Tal'!$B$3:B12)))," ")</f>
        <v>52</v>
      </c>
      <c r="B12" s="20" t="str">
        <f>IF(A12=" "," ",INDEX(Teilnehmer[Name],'LG Weissacher Tal'!A12))</f>
        <v>Troche</v>
      </c>
      <c r="C12" s="27" t="str">
        <f>IF(A12=" "," ",INDEX(Teilnehmer[Vorname],'LG Weissacher Tal'!A12))</f>
        <v>Aaron</v>
      </c>
      <c r="D12" s="20">
        <f>IF($A12=" "," ",INDEX(Teilnehmer[Wurf 1],'LG Weissacher Tal'!$A12))</f>
        <v>6</v>
      </c>
      <c r="E12" s="21">
        <f>IF($A12=" "," ",INDEX(Teilnehmer[Wurf 2],'LG Weissacher Tal'!$A12))</f>
        <v>7</v>
      </c>
      <c r="F12" s="21">
        <f>IF($A12=" "," ",INDEX(Teilnehmer[Wurf 3],'LG Weissacher Tal'!$A12))</f>
        <v>7</v>
      </c>
      <c r="G12" s="21">
        <f>IF($A12=" "," ",INDEX(Teilnehmer[Wurf 4],'LG Weissacher Tal'!$A12))</f>
        <v>6</v>
      </c>
      <c r="H12" s="24">
        <f t="shared" si="1"/>
        <v>20</v>
      </c>
      <c r="I12" s="20">
        <f>IF(A12=" "," ",INDEX(Teilnehmer[Hürden 1],'LG Weissacher Tal'!A12))</f>
        <v>7.5</v>
      </c>
      <c r="J12" s="21">
        <f>IF(A12=" "," ",INDEX(Teilnehmer[Hürden 2],'LG Weissacher Tal'!A12))</f>
        <v>7</v>
      </c>
      <c r="K12" s="24">
        <f t="shared" si="2"/>
        <v>7</v>
      </c>
      <c r="L12" s="21">
        <f>IF($A12=" "," ",INDEX(Teilnehmer[Stabweit 1],'LG Weissacher Tal'!$A12))</f>
        <v>8</v>
      </c>
      <c r="M12" s="21">
        <f>IF($A12=" "," ",INDEX(Teilnehmer[Stabweit 2],'LG Weissacher Tal'!$A12))</f>
        <v>8</v>
      </c>
      <c r="N12" s="21">
        <f>IF($A12=" "," ",INDEX(Teilnehmer[Stabweit 3],'LG Weissacher Tal'!$A12))</f>
        <v>10</v>
      </c>
      <c r="O12" s="22">
        <f t="shared" si="0"/>
        <v>18</v>
      </c>
      <c r="P12" s="47">
        <f>IF($A12=" "," ",INDEX(Teilnehmer[Springen 1],'LG Weissacher Tal'!$A12))</f>
        <v>8.4</v>
      </c>
      <c r="Q12" s="22">
        <f>IF($A12=" "," ",INDEX(Teilnehmer[Springen 2],'LG Weissacher Tal'!$A12))</f>
        <v>11.5</v>
      </c>
      <c r="R12" s="52">
        <f t="shared" si="3"/>
        <v>8.4</v>
      </c>
    </row>
    <row r="13" spans="1:19" s="3" customFormat="1" x14ac:dyDescent="0.2">
      <c r="A13" s="38" t="str">
        <f>IF(ROWS($B$3:B13)&lt;=$A$1,INDEX(Teilnehmer[Nr.],_xlfn.AGGREGATE(15,3,(Teilnehmer[Team]='LG Weissacher Tal'!$B$1)/(Teilnehmer[Team]='LG Weissacher Tal'!$B$1)*ROW(Teilnehmer[Team])-ROW(Teilnehmer[[#Headers],[Team]]),ROWS('LG Weissacher Tal'!$B$3:B13)))," ")</f>
        <v xml:space="preserve"> </v>
      </c>
      <c r="B13" s="20" t="str">
        <f>IF(A13=" "," ",INDEX(Teilnehmer[Name],'LG Weissacher Tal'!A13))</f>
        <v xml:space="preserve"> </v>
      </c>
      <c r="C13" s="27" t="str">
        <f>IF(A13=" "," ",INDEX(Teilnehmer[Vorname],'LG Weissacher Tal'!A13))</f>
        <v xml:space="preserve"> </v>
      </c>
      <c r="D13" s="20" t="str">
        <f>IF($A13=" "," ",INDEX(Teilnehmer[Wurf 1],'LG Weissacher Tal'!$A13))</f>
        <v xml:space="preserve"> </v>
      </c>
      <c r="E13" s="21" t="str">
        <f>IF($A13=" "," ",INDEX(Teilnehmer[Wurf 2],'LG Weissacher Tal'!$A13))</f>
        <v xml:space="preserve"> </v>
      </c>
      <c r="F13" s="21" t="str">
        <f>IF($A13=" "," ",INDEX(Teilnehmer[Wurf 3],'LG Weissacher Tal'!$A13))</f>
        <v xml:space="preserve"> </v>
      </c>
      <c r="G13" s="21" t="str">
        <f>IF($A13=" "," ",INDEX(Teilnehmer[Wurf 4],'LG Weissacher Tal'!$A13))</f>
        <v xml:space="preserve"> </v>
      </c>
      <c r="H13" s="24" t="str">
        <f t="shared" si="1"/>
        <v xml:space="preserve"> </v>
      </c>
      <c r="I13" s="20" t="str">
        <f>IF(A13=" "," ",INDEX(Teilnehmer[Hürden 1],'LG Weissacher Tal'!A13))</f>
        <v xml:space="preserve"> </v>
      </c>
      <c r="J13" s="21" t="str">
        <f>IF(A13=" "," ",INDEX(Teilnehmer[Hürden 2],'LG Weissacher Tal'!A13))</f>
        <v xml:space="preserve"> </v>
      </c>
      <c r="K13" s="24" t="str">
        <f t="shared" si="2"/>
        <v xml:space="preserve"> </v>
      </c>
      <c r="L13" s="21" t="str">
        <f>IF($A13=" "," ",INDEX(Teilnehmer[Stabweit 1],'LG Weissacher Tal'!$A13))</f>
        <v xml:space="preserve"> </v>
      </c>
      <c r="M13" s="21" t="str">
        <f>IF($A13=" "," ",INDEX(Teilnehmer[Stabweit 2],'LG Weissacher Tal'!$A13))</f>
        <v xml:space="preserve"> </v>
      </c>
      <c r="N13" s="21" t="str">
        <f>IF($A13=" "," ",INDEX(Teilnehmer[Stabweit 3],'LG Weissacher Tal'!$A13))</f>
        <v xml:space="preserve"> </v>
      </c>
      <c r="O13" s="22" t="str">
        <f t="shared" si="0"/>
        <v xml:space="preserve"> </v>
      </c>
      <c r="P13" s="48" t="str">
        <f>IF($A13=" "," ",INDEX(Teilnehmer[Springen 1],'LG Weissacher Tal'!$A13))</f>
        <v xml:space="preserve"> </v>
      </c>
      <c r="Q13" s="49" t="str">
        <f>IF($A13=" "," ",INDEX(Teilnehmer[Springen 2],'LG Weissacher Tal'!$A13))</f>
        <v xml:space="preserve"> </v>
      </c>
      <c r="R13" s="52" t="str">
        <f>IF($A13=" "," ",MIN(P13:Q13))</f>
        <v xml:space="preserve"> </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187</v>
      </c>
      <c r="I14" s="30"/>
      <c r="J14" s="32"/>
      <c r="K14" s="33">
        <f>_xlfn.AGGREGATE(15,4,K3:K13,1) + _xlfn.AGGREGATE(15,4,K3:K13,2) + _xlfn.AGGREGATE(15,4,K3:K13,3) + _xlfn.AGGREGATE(15,4,K3:K13,4) + _xlfn.AGGREGATE(15,4,K3:K13,5) + _xlfn.AGGREGATE(15,4,K3:K13,6)</f>
        <v>38.300000000000004</v>
      </c>
      <c r="L14" s="32"/>
      <c r="M14" s="32"/>
      <c r="N14" s="32"/>
      <c r="O14" s="32">
        <f>_xlfn.AGGREGATE(14,4,O3:O13,1) + _xlfn.AGGREGATE(14,4,O3:O13,2) + _xlfn.AGGREGATE(14,4,O3:O13,3) + _xlfn.AGGREGATE(14,4,O3:O13,4) + _xlfn.AGGREGATE(14,4,O3:O13,5) + _xlfn.AGGREGATE(14,4,O3:O13,6)</f>
        <v>130</v>
      </c>
      <c r="P14" s="50"/>
      <c r="Q14" s="51"/>
      <c r="R14" s="53">
        <f>_xlfn.AGGREGATE(15,4,R3:R13,1) + _xlfn.AGGREGATE(15,4,R3:R13,2) + _xlfn.AGGREGATE(15,4,R3:R13,3) + _xlfn.AGGREGATE(15,4,R3:R13,4) + _xlfn.AGGREGATE(15,4,R3:R13,5) + _xlfn.AGGREGATE(15,4,R3:R13,6)</f>
        <v>49.2</v>
      </c>
    </row>
    <row r="15" spans="1:19" s="3" customFormat="1" x14ac:dyDescent="0.2">
      <c r="A15" s="28" t="str">
        <f>IF(ROWS($B$3:B15)&lt;=$A$1,INDEX(Teilnehmer[Nr.],_xlfn.AGGREGATE(15,3,(Teilnehmer[Team]='LG Weissacher Tal'!$B$1)/(Teilnehmer[Team]='LG Weissacher Tal'!$B$1)*ROW(Teilnehmer[Team])-ROW(Teilnehmer[[#Headers],[Team]]),ROWS('LG Weissacher Tal'!$B$3:B15))),"")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22" priority="4" operator="notEqual">
      <formula>""</formula>
    </cfRule>
  </conditionalFormatting>
  <conditionalFormatting sqref="D1">
    <cfRule type="cellIs" dxfId="21" priority="3" operator="notEqual">
      <formula>""</formula>
    </cfRule>
  </conditionalFormatting>
  <conditionalFormatting sqref="I1">
    <cfRule type="cellIs" dxfId="20" priority="2" operator="notEqual">
      <formula>""</formula>
    </cfRule>
  </conditionalFormatting>
  <conditionalFormatting sqref="R14">
    <cfRule type="cellIs" dxfId="19"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erfassen'!D2:D211,'SG Weinstadt 1'!B1)</f>
        <v>7</v>
      </c>
      <c r="B1" s="36" t="s">
        <v>33</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IF(ROWS($B$3:B3)&lt;=$A$1,INDEX(Teilnehmer[Nr.],_xlfn.AGGREGATE(15,3,(Teilnehmer[Team]='SG Weinstadt 1'!$B$1)/(Teilnehmer[Team]='SG Weinstadt 1'!$B$1)*ROW(Teilnehmer[Team])-ROW(Teilnehmer[[#Headers],[Team]]),ROWS('SG Weinstadt 1'!$B$3:B3)))," ")</f>
        <v>53</v>
      </c>
      <c r="B3" s="20" t="str">
        <f>IF(A3=" "," ",INDEX(Teilnehmer[Name],'SG Weinstadt 1'!A3))</f>
        <v>Athanasiadou</v>
      </c>
      <c r="C3" s="27" t="str">
        <f>IF(A3=" "," ",INDEX(Teilnehmer[Vorname],'SG Weinstadt 1'!A3))</f>
        <v>Ioanna</v>
      </c>
      <c r="D3" s="20">
        <f>IF($A3=" "," ",INDEX(Teilnehmer[Wurf 1],'SG Weinstadt 1'!$A3))</f>
        <v>5</v>
      </c>
      <c r="E3" s="21">
        <f>IF($A3=" "," ",INDEX(Teilnehmer[Wurf 2],'SG Weinstadt 1'!$A3))</f>
        <v>4</v>
      </c>
      <c r="F3" s="21">
        <f>IF($A3=" "," ",INDEX(Teilnehmer[Wurf 3],'SG Weinstadt 1'!$A3))</f>
        <v>6</v>
      </c>
      <c r="G3" s="21">
        <f>IF($A3=" "," ",INDEX(Teilnehmer[Wurf 4],'SG Weinstadt 1'!$A3))</f>
        <v>4</v>
      </c>
      <c r="H3" s="24">
        <f>IF($A3=" "," ",SUM(D3:G3)-MIN(D3:G3))</f>
        <v>15</v>
      </c>
      <c r="I3" s="20">
        <f>IF($A3=" "," ",INDEX(Teilnehmer[Hürden 1],'SG Weinstadt 1'!$A3))</f>
        <v>8</v>
      </c>
      <c r="J3" s="21">
        <f>IF($A3=" "," ",INDEX(Teilnehmer[Hürden 2],'SG Weinstadt 1'!$A3))</f>
        <v>7.5</v>
      </c>
      <c r="K3" s="24">
        <f>IF($A3=" "," ",MIN(I3:J3))</f>
        <v>7.5</v>
      </c>
      <c r="L3" s="21">
        <f>IF($A3=" "," ",INDEX(Teilnehmer[Stabweit 1],'SG Weinstadt 1'!$A3))</f>
        <v>8</v>
      </c>
      <c r="M3" s="21">
        <f>IF($A3=" "," ",INDEX(Teilnehmer[Stabweit 2],'SG Weinstadt 1'!$A3))</f>
        <v>9</v>
      </c>
      <c r="N3" s="21">
        <f>IF($A3=" "," ",INDEX(Teilnehmer[Stabweit 3],'SG Weinstadt 1'!$A3))</f>
        <v>9</v>
      </c>
      <c r="O3" s="22">
        <f t="shared" ref="O3:O13" si="0">IF($A3=" "," ",SUM(L3:N3)-MIN(L3:N3))</f>
        <v>18</v>
      </c>
      <c r="P3" s="47">
        <f>IF($A3=" "," ",INDEX(Teilnehmer[Springen 1],'SG Weinstadt 1'!$A3))</f>
        <v>11.2</v>
      </c>
      <c r="Q3" s="22">
        <f>IF($A3=" "," ",INDEX(Teilnehmer[Springen 2],'SG Weinstadt 1'!$A3))</f>
        <v>8.8000000000000007</v>
      </c>
      <c r="R3" s="52">
        <f>IF($A3=" "," ",MIN(P3:Q3))</f>
        <v>8.8000000000000007</v>
      </c>
    </row>
    <row r="4" spans="1:19" s="3" customFormat="1" x14ac:dyDescent="0.2">
      <c r="A4" s="38">
        <f>IF(ROWS($B$3:B4)&lt;=$A$1,INDEX(Teilnehmer[Nr.],_xlfn.AGGREGATE(15,3,(Teilnehmer[Team]='SG Weinstadt 1'!$B$1)/(Teilnehmer[Team]='SG Weinstadt 1'!$B$1)*ROW(Teilnehmer[Team])-ROW(Teilnehmer[[#Headers],[Team]]),ROWS('SG Weinstadt 1'!$B$3:B4)))," ")</f>
        <v>54</v>
      </c>
      <c r="B4" s="20" t="str">
        <f>IF(A4=" "," ",INDEX(Teilnehmer[Name],'SG Weinstadt 1'!A4))</f>
        <v>Schiefer</v>
      </c>
      <c r="C4" s="27" t="str">
        <f>IF(A4=" "," ",INDEX(Teilnehmer[Vorname],'SG Weinstadt 1'!A4))</f>
        <v>Vincent</v>
      </c>
      <c r="D4" s="20">
        <f>IF($A4=" "," ",INDEX(Teilnehmer[Wurf 1],'SG Weinstadt 1'!$A4))</f>
        <v>7</v>
      </c>
      <c r="E4" s="21">
        <f>IF($A4=" "," ",INDEX(Teilnehmer[Wurf 2],'SG Weinstadt 1'!$A4))</f>
        <v>7</v>
      </c>
      <c r="F4" s="21">
        <f>IF($A4=" "," ",INDEX(Teilnehmer[Wurf 3],'SG Weinstadt 1'!$A4))</f>
        <v>7</v>
      </c>
      <c r="G4" s="21">
        <f>IF($A4=" "," ",INDEX(Teilnehmer[Wurf 4],'SG Weinstadt 1'!$A4))</f>
        <v>9</v>
      </c>
      <c r="H4" s="24">
        <f t="shared" ref="H4:H13" si="1">IF($A4=" "," ",SUM(D4:G4)-MIN(D4:G4))</f>
        <v>23</v>
      </c>
      <c r="I4" s="20">
        <f>IF($A4=" "," ",INDEX(Teilnehmer[Hürden 1],'SG Weinstadt 1'!$A4))</f>
        <v>6.7</v>
      </c>
      <c r="J4" s="21">
        <f>IF($A4=" "," ",INDEX(Teilnehmer[Hürden 2],'SG Weinstadt 1'!$A4))</f>
        <v>6.6</v>
      </c>
      <c r="K4" s="24">
        <f t="shared" ref="K4:K13" si="2">IF($A4=" "," ",MIN(I4:J4))</f>
        <v>6.6</v>
      </c>
      <c r="L4" s="21">
        <f>IF($A4=" "," ",INDEX(Teilnehmer[Stabweit 1],'SG Weinstadt 1'!$A4))</f>
        <v>12</v>
      </c>
      <c r="M4" s="21">
        <f>IF($A4=" "," ",INDEX(Teilnehmer[Stabweit 2],'SG Weinstadt 1'!$A4))</f>
        <v>12</v>
      </c>
      <c r="N4" s="21">
        <f>IF($A4=" "," ",INDEX(Teilnehmer[Stabweit 3],'SG Weinstadt 1'!$A4))</f>
        <v>13</v>
      </c>
      <c r="O4" s="22">
        <f t="shared" si="0"/>
        <v>25</v>
      </c>
      <c r="P4" s="47">
        <f>IF($A4=" "," ",INDEX(Teilnehmer[Springen 1],'SG Weinstadt 1'!$A4))</f>
        <v>10.7</v>
      </c>
      <c r="Q4" s="22">
        <f>IF($A4=" "," ",INDEX(Teilnehmer[Springen 2],'SG Weinstadt 1'!$A4))</f>
        <v>10.6</v>
      </c>
      <c r="R4" s="52">
        <f t="shared" ref="R4:R12" si="3">IF($A4=" "," ",MIN(P4:Q4))</f>
        <v>10.6</v>
      </c>
    </row>
    <row r="5" spans="1:19" s="3" customFormat="1" x14ac:dyDescent="0.2">
      <c r="A5" s="38">
        <f>IF(ROWS($B$3:B5)&lt;=$A$1,INDEX(Teilnehmer[Nr.],_xlfn.AGGREGATE(15,3,(Teilnehmer[Team]='SG Weinstadt 1'!$B$1)/(Teilnehmer[Team]='SG Weinstadt 1'!$B$1)*ROW(Teilnehmer[Team])-ROW(Teilnehmer[[#Headers],[Team]]),ROWS('SG Weinstadt 1'!$B$3:B5)))," ")</f>
        <v>55</v>
      </c>
      <c r="B5" s="20" t="str">
        <f>IF(A5=" "," ",INDEX(Teilnehmer[Name],'SG Weinstadt 1'!A5))</f>
        <v>Schmidlin</v>
      </c>
      <c r="C5" s="27" t="str">
        <f>IF(A5=" "," ",INDEX(Teilnehmer[Vorname],'SG Weinstadt 1'!A5))</f>
        <v>Alia</v>
      </c>
      <c r="D5" s="20">
        <f>IF($A5=" "," ",INDEX(Teilnehmer[Wurf 1],'SG Weinstadt 1'!$A5))</f>
        <v>6</v>
      </c>
      <c r="E5" s="21">
        <f>IF($A5=" "," ",INDEX(Teilnehmer[Wurf 2],'SG Weinstadt 1'!$A5))</f>
        <v>6</v>
      </c>
      <c r="F5" s="21">
        <f>IF($A5=" "," ",INDEX(Teilnehmer[Wurf 3],'SG Weinstadt 1'!$A5))</f>
        <v>6</v>
      </c>
      <c r="G5" s="21">
        <f>IF($A5=" "," ",INDEX(Teilnehmer[Wurf 4],'SG Weinstadt 1'!$A5))</f>
        <v>5</v>
      </c>
      <c r="H5" s="24">
        <f t="shared" si="1"/>
        <v>18</v>
      </c>
      <c r="I5" s="20">
        <f>IF($A5=" "," ",INDEX(Teilnehmer[Hürden 1],'SG Weinstadt 1'!$A5))</f>
        <v>6.7</v>
      </c>
      <c r="J5" s="21">
        <f>IF($A5=" "," ",INDEX(Teilnehmer[Hürden 2],'SG Weinstadt 1'!$A5))</f>
        <v>6.9</v>
      </c>
      <c r="K5" s="24">
        <f t="shared" si="2"/>
        <v>6.7</v>
      </c>
      <c r="L5" s="21">
        <f>IF($A5=" "," ",INDEX(Teilnehmer[Stabweit 1],'SG Weinstadt 1'!$A5))</f>
        <v>9</v>
      </c>
      <c r="M5" s="21">
        <f>IF($A5=" "," ",INDEX(Teilnehmer[Stabweit 2],'SG Weinstadt 1'!$A5))</f>
        <v>9</v>
      </c>
      <c r="N5" s="21">
        <f>IF($A5=" "," ",INDEX(Teilnehmer[Stabweit 3],'SG Weinstadt 1'!$A5))</f>
        <v>11</v>
      </c>
      <c r="O5" s="22">
        <f t="shared" si="0"/>
        <v>20</v>
      </c>
      <c r="P5" s="47">
        <f>IF($A5=" "," ",INDEX(Teilnehmer[Springen 1],'SG Weinstadt 1'!$A5))</f>
        <v>8.9</v>
      </c>
      <c r="Q5" s="22">
        <f>IF($A5=" "," ",INDEX(Teilnehmer[Springen 2],'SG Weinstadt 1'!$A5))</f>
        <v>9.1999999999999993</v>
      </c>
      <c r="R5" s="52">
        <f t="shared" si="3"/>
        <v>8.9</v>
      </c>
    </row>
    <row r="6" spans="1:19" s="3" customFormat="1" x14ac:dyDescent="0.2">
      <c r="A6" s="38">
        <f>IF(ROWS($B$3:B6)&lt;=$A$1,INDEX(Teilnehmer[Nr.],_xlfn.AGGREGATE(15,3,(Teilnehmer[Team]='SG Weinstadt 1'!$B$1)/(Teilnehmer[Team]='SG Weinstadt 1'!$B$1)*ROW(Teilnehmer[Team])-ROW(Teilnehmer[[#Headers],[Team]]),ROWS('SG Weinstadt 1'!$B$3:B6)))," ")</f>
        <v>56</v>
      </c>
      <c r="B6" s="20" t="str">
        <f>IF(A6=" "," ",INDEX(Teilnehmer[Name],'SG Weinstadt 1'!A6))</f>
        <v>Heusel</v>
      </c>
      <c r="C6" s="27" t="str">
        <f>IF(A6=" "," ",INDEX(Teilnehmer[Vorname],'SG Weinstadt 1'!A6))</f>
        <v>Lina</v>
      </c>
      <c r="D6" s="20">
        <f>IF($A6=" "," ",INDEX(Teilnehmer[Wurf 1],'SG Weinstadt 1'!$A6))</f>
        <v>7</v>
      </c>
      <c r="E6" s="21">
        <f>IF($A6=" "," ",INDEX(Teilnehmer[Wurf 2],'SG Weinstadt 1'!$A6))</f>
        <v>10</v>
      </c>
      <c r="F6" s="21">
        <f>IF($A6=" "," ",INDEX(Teilnehmer[Wurf 3],'SG Weinstadt 1'!$A6))</f>
        <v>7</v>
      </c>
      <c r="G6" s="21">
        <f>IF($A6=" "," ",INDEX(Teilnehmer[Wurf 4],'SG Weinstadt 1'!$A6))</f>
        <v>8</v>
      </c>
      <c r="H6" s="24">
        <f t="shared" si="1"/>
        <v>25</v>
      </c>
      <c r="I6" s="20">
        <f>IF($A6=" "," ",INDEX(Teilnehmer[Hürden 1],'SG Weinstadt 1'!$A6))</f>
        <v>6.6</v>
      </c>
      <c r="J6" s="21">
        <f>IF($A6=" "," ",INDEX(Teilnehmer[Hürden 2],'SG Weinstadt 1'!$A6))</f>
        <v>6.5</v>
      </c>
      <c r="K6" s="24">
        <f t="shared" si="2"/>
        <v>6.5</v>
      </c>
      <c r="L6" s="21">
        <f>IF($A6=" "," ",INDEX(Teilnehmer[Stabweit 1],'SG Weinstadt 1'!$A6))</f>
        <v>7</v>
      </c>
      <c r="M6" s="21">
        <f>IF($A6=" "," ",INDEX(Teilnehmer[Stabweit 2],'SG Weinstadt 1'!$A6))</f>
        <v>10</v>
      </c>
      <c r="N6" s="21">
        <f>IF($A6=" "," ",INDEX(Teilnehmer[Stabweit 3],'SG Weinstadt 1'!$A6))</f>
        <v>10</v>
      </c>
      <c r="O6" s="22">
        <f t="shared" si="0"/>
        <v>20</v>
      </c>
      <c r="P6" s="47">
        <f>IF($A6=" "," ",INDEX(Teilnehmer[Springen 1],'SG Weinstadt 1'!$A6))</f>
        <v>9.9</v>
      </c>
      <c r="Q6" s="22">
        <f>IF($A6=" "," ",INDEX(Teilnehmer[Springen 2],'SG Weinstadt 1'!$A6))</f>
        <v>8.5</v>
      </c>
      <c r="R6" s="52">
        <f t="shared" si="3"/>
        <v>8.5</v>
      </c>
    </row>
    <row r="7" spans="1:19" s="3" customFormat="1" x14ac:dyDescent="0.2">
      <c r="A7" s="38">
        <f>IF(ROWS($B$3:B7)&lt;=$A$1,INDEX(Teilnehmer[Nr.],_xlfn.AGGREGATE(15,3,(Teilnehmer[Team]='SG Weinstadt 1'!$B$1)/(Teilnehmer[Team]='SG Weinstadt 1'!$B$1)*ROW(Teilnehmer[Team])-ROW(Teilnehmer[[#Headers],[Team]]),ROWS('SG Weinstadt 1'!$B$3:B7)))," ")</f>
        <v>57</v>
      </c>
      <c r="B7" s="20" t="str">
        <f>IF(A7=" "," ",INDEX(Teilnehmer[Name],'SG Weinstadt 1'!A7))</f>
        <v>Nakov</v>
      </c>
      <c r="C7" s="27" t="str">
        <f>IF(A7=" "," ",INDEX(Teilnehmer[Vorname],'SG Weinstadt 1'!A7))</f>
        <v>Sophia</v>
      </c>
      <c r="D7" s="20">
        <f>IF($A7=" "," ",INDEX(Teilnehmer[Wurf 1],'SG Weinstadt 1'!$A7))</f>
        <v>6</v>
      </c>
      <c r="E7" s="21">
        <f>IF($A7=" "," ",INDEX(Teilnehmer[Wurf 2],'SG Weinstadt 1'!$A7))</f>
        <v>5</v>
      </c>
      <c r="F7" s="21">
        <f>IF($A7=" "," ",INDEX(Teilnehmer[Wurf 3],'SG Weinstadt 1'!$A7))</f>
        <v>5</v>
      </c>
      <c r="G7" s="21">
        <f>IF($A7=" "," ",INDEX(Teilnehmer[Wurf 4],'SG Weinstadt 1'!$A7))</f>
        <v>6</v>
      </c>
      <c r="H7" s="24">
        <f t="shared" si="1"/>
        <v>17</v>
      </c>
      <c r="I7" s="20">
        <f>IF($A7=" "," ",INDEX(Teilnehmer[Hürden 1],'SG Weinstadt 1'!$A7))</f>
        <v>8.1</v>
      </c>
      <c r="J7" s="21">
        <f>IF($A7=" "," ",INDEX(Teilnehmer[Hürden 2],'SG Weinstadt 1'!$A7))</f>
        <v>8</v>
      </c>
      <c r="K7" s="24">
        <f t="shared" si="2"/>
        <v>8</v>
      </c>
      <c r="L7" s="21">
        <f>IF($A7=" "," ",INDEX(Teilnehmer[Stabweit 1],'SG Weinstadt 1'!$A7))</f>
        <v>6</v>
      </c>
      <c r="M7" s="21">
        <f>IF($A7=" "," ",INDEX(Teilnehmer[Stabweit 2],'SG Weinstadt 1'!$A7))</f>
        <v>7</v>
      </c>
      <c r="N7" s="21">
        <f>IF($A7=" "," ",INDEX(Teilnehmer[Stabweit 3],'SG Weinstadt 1'!$A7))</f>
        <v>7</v>
      </c>
      <c r="O7" s="22">
        <f t="shared" si="0"/>
        <v>14</v>
      </c>
      <c r="P7" s="47">
        <f>IF($A7=" "," ",INDEX(Teilnehmer[Springen 1],'SG Weinstadt 1'!$A7))</f>
        <v>8.5</v>
      </c>
      <c r="Q7" s="22">
        <f>IF($A7=" "," ",INDEX(Teilnehmer[Springen 2],'SG Weinstadt 1'!$A7))</f>
        <v>8.1</v>
      </c>
      <c r="R7" s="52">
        <f t="shared" si="3"/>
        <v>8.1</v>
      </c>
    </row>
    <row r="8" spans="1:19" s="3" customFormat="1" x14ac:dyDescent="0.2">
      <c r="A8" s="38">
        <f>IF(ROWS($B$3:B8)&lt;=$A$1,INDEX(Teilnehmer[Nr.],_xlfn.AGGREGATE(15,3,(Teilnehmer[Team]='SG Weinstadt 1'!$B$1)/(Teilnehmer[Team]='SG Weinstadt 1'!$B$1)*ROW(Teilnehmer[Team])-ROW(Teilnehmer[[#Headers],[Team]]),ROWS('SG Weinstadt 1'!$B$3:B8)))," ")</f>
        <v>58</v>
      </c>
      <c r="B8" s="20" t="str">
        <f>IF(A8=" "," ",INDEX(Teilnehmer[Name],'SG Weinstadt 1'!A8))</f>
        <v>Idler</v>
      </c>
      <c r="C8" s="27" t="str">
        <f>IF(A8=" "," ",INDEX(Teilnehmer[Vorname],'SG Weinstadt 1'!A8))</f>
        <v>Luca</v>
      </c>
      <c r="D8" s="20">
        <f>IF($A8=" "," ",INDEX(Teilnehmer[Wurf 1],'SG Weinstadt 1'!$A8))</f>
        <v>7</v>
      </c>
      <c r="E8" s="21">
        <f>IF($A8=" "," ",INDEX(Teilnehmer[Wurf 2],'SG Weinstadt 1'!$A8))</f>
        <v>7</v>
      </c>
      <c r="F8" s="21">
        <f>IF($A8=" "," ",INDEX(Teilnehmer[Wurf 3],'SG Weinstadt 1'!$A8))</f>
        <v>6</v>
      </c>
      <c r="G8" s="21">
        <f>IF($A8=" "," ",INDEX(Teilnehmer[Wurf 4],'SG Weinstadt 1'!$A8))</f>
        <v>8</v>
      </c>
      <c r="H8" s="24">
        <f t="shared" si="1"/>
        <v>22</v>
      </c>
      <c r="I8" s="20">
        <f>IF($A8=" "," ",INDEX(Teilnehmer[Hürden 1],'SG Weinstadt 1'!$A8))</f>
        <v>8.3000000000000007</v>
      </c>
      <c r="J8" s="21">
        <f>IF($A8=" "," ",INDEX(Teilnehmer[Hürden 2],'SG Weinstadt 1'!$A8))</f>
        <v>8.1</v>
      </c>
      <c r="K8" s="24">
        <f t="shared" si="2"/>
        <v>8.1</v>
      </c>
      <c r="L8" s="21">
        <f>IF($A8=" "," ",INDEX(Teilnehmer[Stabweit 1],'SG Weinstadt 1'!$A8))</f>
        <v>7</v>
      </c>
      <c r="M8" s="21">
        <f>IF($A8=" "," ",INDEX(Teilnehmer[Stabweit 2],'SG Weinstadt 1'!$A8))</f>
        <v>5</v>
      </c>
      <c r="N8" s="21">
        <f>IF($A8=" "," ",INDEX(Teilnehmer[Stabweit 3],'SG Weinstadt 1'!$A8))</f>
        <v>6</v>
      </c>
      <c r="O8" s="22">
        <f t="shared" si="0"/>
        <v>13</v>
      </c>
      <c r="P8" s="47">
        <f>IF($A8=" "," ",INDEX(Teilnehmer[Springen 1],'SG Weinstadt 1'!$A8))</f>
        <v>12.1</v>
      </c>
      <c r="Q8" s="22">
        <f>IF($A8=" "," ",INDEX(Teilnehmer[Springen 2],'SG Weinstadt 1'!$A8))</f>
        <v>10.8</v>
      </c>
      <c r="R8" s="52">
        <f t="shared" si="3"/>
        <v>10.8</v>
      </c>
    </row>
    <row r="9" spans="1:19" s="3" customFormat="1" x14ac:dyDescent="0.2">
      <c r="A9" s="38">
        <f>IF(ROWS($B$3:B9)&lt;=$A$1,INDEX(Teilnehmer[Nr.],_xlfn.AGGREGATE(15,3,(Teilnehmer[Team]='SG Weinstadt 1'!$B$1)/(Teilnehmer[Team]='SG Weinstadt 1'!$B$1)*ROW(Teilnehmer[Team])-ROW(Teilnehmer[[#Headers],[Team]]),ROWS('SG Weinstadt 1'!$B$3:B9)))," ")</f>
        <v>105</v>
      </c>
      <c r="B9" s="20" t="str">
        <f>IF(A9=" "," ",INDEX(Teilnehmer[Name],'SG Weinstadt 1'!A9))</f>
        <v>Ehmann</v>
      </c>
      <c r="C9" s="27" t="str">
        <f>IF(A9=" "," ",INDEX(Teilnehmer[Vorname],'SG Weinstadt 1'!A9))</f>
        <v>Lilli</v>
      </c>
      <c r="D9" s="20">
        <f>IF($A9=" "," ",INDEX(Teilnehmer[Wurf 1],'SG Weinstadt 1'!$A9))</f>
        <v>6</v>
      </c>
      <c r="E9" s="21">
        <f>IF($A9=" "," ",INDEX(Teilnehmer[Wurf 2],'SG Weinstadt 1'!$A9))</f>
        <v>5</v>
      </c>
      <c r="F9" s="21">
        <f>IF($A9=" "," ",INDEX(Teilnehmer[Wurf 3],'SG Weinstadt 1'!$A9))</f>
        <v>6</v>
      </c>
      <c r="G9" s="21">
        <f>IF($A9=" "," ",INDEX(Teilnehmer[Wurf 4],'SG Weinstadt 1'!$A9))</f>
        <v>5</v>
      </c>
      <c r="H9" s="24">
        <f t="shared" si="1"/>
        <v>17</v>
      </c>
      <c r="I9" s="20">
        <f>IF($A9=" "," ",INDEX(Teilnehmer[Hürden 1],'SG Weinstadt 1'!$A9))</f>
        <v>7.7</v>
      </c>
      <c r="J9" s="21">
        <f>IF($A9=" "," ",INDEX(Teilnehmer[Hürden 2],'SG Weinstadt 1'!$A9))</f>
        <v>7.6</v>
      </c>
      <c r="K9" s="24">
        <f t="shared" si="2"/>
        <v>7.6</v>
      </c>
      <c r="L9" s="21">
        <f>IF($A9=" "," ",INDEX(Teilnehmer[Stabweit 1],'SG Weinstadt 1'!$A9))</f>
        <v>9</v>
      </c>
      <c r="M9" s="21">
        <f>IF($A9=" "," ",INDEX(Teilnehmer[Stabweit 2],'SG Weinstadt 1'!$A9))</f>
        <v>7</v>
      </c>
      <c r="N9" s="21">
        <f>IF($A9=" "," ",INDEX(Teilnehmer[Stabweit 3],'SG Weinstadt 1'!$A9))</f>
        <v>8</v>
      </c>
      <c r="O9" s="22">
        <f t="shared" si="0"/>
        <v>17</v>
      </c>
      <c r="P9" s="47">
        <f>IF($A9=" "," ",INDEX(Teilnehmer[Springen 1],'SG Weinstadt 1'!$A9))</f>
        <v>16.399999999999999</v>
      </c>
      <c r="Q9" s="22">
        <f>IF($A9=" "," ",INDEX(Teilnehmer[Springen 2],'SG Weinstadt 1'!$A9))</f>
        <v>12.9</v>
      </c>
      <c r="R9" s="52">
        <f t="shared" si="3"/>
        <v>12.9</v>
      </c>
    </row>
    <row r="10" spans="1:19" s="3" customFormat="1" x14ac:dyDescent="0.2">
      <c r="A10" s="38" t="str">
        <f>IF(ROWS($B$3:B10)&lt;=$A$1,INDEX(Teilnehmer[Nr.],_xlfn.AGGREGATE(15,3,(Teilnehmer[Team]='SG Weinstadt 1'!$B$1)/(Teilnehmer[Team]='SG Weinstadt 1'!$B$1)*ROW(Teilnehmer[Team])-ROW(Teilnehmer[[#Headers],[Team]]),ROWS('SG Weinstadt 1'!$B$3:B10)))," ")</f>
        <v xml:space="preserve"> </v>
      </c>
      <c r="B10" s="20" t="str">
        <f>IF(A10=" "," ",INDEX(Teilnehmer[Name],'SG Weinstadt 1'!A10))</f>
        <v xml:space="preserve"> </v>
      </c>
      <c r="C10" s="27" t="str">
        <f>IF(A10=" "," ",INDEX(Teilnehmer[Vorname],'SG Weinstadt 1'!A10))</f>
        <v xml:space="preserve"> </v>
      </c>
      <c r="D10" s="20" t="str">
        <f>IF($A10=" "," ",INDEX(Teilnehmer[Wurf 1],'SG Weinstadt 1'!$A10))</f>
        <v xml:space="preserve"> </v>
      </c>
      <c r="E10" s="21" t="str">
        <f>IF($A10=" "," ",INDEX(Teilnehmer[Wurf 2],'SG Weinstadt 1'!$A10))</f>
        <v xml:space="preserve"> </v>
      </c>
      <c r="F10" s="21" t="str">
        <f>IF($A10=" "," ",INDEX(Teilnehmer[Wurf 3],'SG Weinstadt 1'!$A10))</f>
        <v xml:space="preserve"> </v>
      </c>
      <c r="G10" s="21" t="str">
        <f>IF($A10=" "," ",INDEX(Teilnehmer[Wurf 4],'SG Weinstadt 1'!$A10))</f>
        <v xml:space="preserve"> </v>
      </c>
      <c r="H10" s="24" t="str">
        <f t="shared" si="1"/>
        <v xml:space="preserve"> </v>
      </c>
      <c r="I10" s="20" t="str">
        <f>IF($A10=" "," ",INDEX(Teilnehmer[Hürden 1],'SG Weinstadt 1'!$A10))</f>
        <v xml:space="preserve"> </v>
      </c>
      <c r="J10" s="21" t="str">
        <f>IF($A10=" "," ",INDEX(Teilnehmer[Hürden 2],'SG Weinstadt 1'!$A10))</f>
        <v xml:space="preserve"> </v>
      </c>
      <c r="K10" s="24" t="str">
        <f t="shared" si="2"/>
        <v xml:space="preserve"> </v>
      </c>
      <c r="L10" s="21" t="str">
        <f>IF($A10=" "," ",INDEX(Teilnehmer[Stabweit 1],'SG Weinstadt 1'!$A10))</f>
        <v xml:space="preserve"> </v>
      </c>
      <c r="M10" s="21" t="str">
        <f>IF($A10=" "," ",INDEX(Teilnehmer[Stabweit 2],'SG Weinstadt 1'!$A10))</f>
        <v xml:space="preserve"> </v>
      </c>
      <c r="N10" s="21" t="str">
        <f>IF($A10=" "," ",INDEX(Teilnehmer[Stabweit 3],'SG Weinstadt 1'!$A10))</f>
        <v xml:space="preserve"> </v>
      </c>
      <c r="O10" s="22" t="str">
        <f t="shared" si="0"/>
        <v xml:space="preserve"> </v>
      </c>
      <c r="P10" s="47" t="str">
        <f>IF($A10=" "," ",INDEX(Teilnehmer[Springen 1],'SG Weinstadt 1'!$A10))</f>
        <v xml:space="preserve"> </v>
      </c>
      <c r="Q10" s="22" t="str">
        <f>IF($A10=" "," ",INDEX(Teilnehmer[Springen 2],'SG Weinstadt 1'!$A10))</f>
        <v xml:space="preserve"> </v>
      </c>
      <c r="R10" s="52" t="str">
        <f t="shared" si="3"/>
        <v xml:space="preserve"> </v>
      </c>
    </row>
    <row r="11" spans="1:19" s="3" customFormat="1" x14ac:dyDescent="0.2">
      <c r="A11" s="38" t="str">
        <f>IF(ROWS($B$3:B11)&lt;=$A$1,INDEX(Teilnehmer[Nr.],_xlfn.AGGREGATE(15,3,(Teilnehmer[Team]='SG Weinstadt 1'!$B$1)/(Teilnehmer[Team]='SG Weinstadt 1'!$B$1)*ROW(Teilnehmer[Team])-ROW(Teilnehmer[[#Headers],[Team]]),ROWS('SG Weinstadt 1'!$B$3:B11)))," ")</f>
        <v xml:space="preserve"> </v>
      </c>
      <c r="B11" s="20" t="str">
        <f>IF(A11=" "," ",INDEX(Teilnehmer[Name],'SG Weinstadt 1'!A11))</f>
        <v xml:space="preserve"> </v>
      </c>
      <c r="C11" s="27" t="str">
        <f>IF(A11=" "," ",INDEX(Teilnehmer[Vorname],'SG Weinstadt 1'!A11))</f>
        <v xml:space="preserve"> </v>
      </c>
      <c r="D11" s="20" t="str">
        <f>IF($A11=" "," ",INDEX(Teilnehmer[Wurf 1],'SG Weinstadt 1'!$A11))</f>
        <v xml:space="preserve"> </v>
      </c>
      <c r="E11" s="21" t="str">
        <f>IF($A11=" "," ",INDEX(Teilnehmer[Wurf 2],'SG Weinstadt 1'!$A11))</f>
        <v xml:space="preserve"> </v>
      </c>
      <c r="F11" s="21" t="str">
        <f>IF($A11=" "," ",INDEX(Teilnehmer[Wurf 3],'SG Weinstadt 1'!$A11))</f>
        <v xml:space="preserve"> </v>
      </c>
      <c r="G11" s="21" t="str">
        <f>IF($A11=" "," ",INDEX(Teilnehmer[Wurf 4],'SG Weinstadt 1'!$A11))</f>
        <v xml:space="preserve"> </v>
      </c>
      <c r="H11" s="24" t="str">
        <f t="shared" si="1"/>
        <v xml:space="preserve"> </v>
      </c>
      <c r="I11" s="20" t="str">
        <f>IF(A11=" "," ",INDEX(Teilnehmer[Hürden 1],'SG Weinstadt 1'!A11))</f>
        <v xml:space="preserve"> </v>
      </c>
      <c r="J11" s="21" t="str">
        <f>IF(A11=" "," ",INDEX(Teilnehmer[Hürden 2],'SG Weinstadt 1'!A11))</f>
        <v xml:space="preserve"> </v>
      </c>
      <c r="K11" s="24" t="str">
        <f t="shared" si="2"/>
        <v xml:space="preserve"> </v>
      </c>
      <c r="L11" s="21" t="str">
        <f>IF($A11=" "," ",INDEX(Teilnehmer[Stabweit 1],'SG Weinstadt 1'!$A11))</f>
        <v xml:space="preserve"> </v>
      </c>
      <c r="M11" s="21" t="str">
        <f>IF($A11=" "," ",INDEX(Teilnehmer[Stabweit 2],'SG Weinstadt 1'!$A11))</f>
        <v xml:space="preserve"> </v>
      </c>
      <c r="N11" s="21" t="str">
        <f>IF($A11=" "," ",INDEX(Teilnehmer[Stabweit 3],'SG Weinstadt 1'!$A11))</f>
        <v xml:space="preserve"> </v>
      </c>
      <c r="O11" s="22" t="str">
        <f t="shared" si="0"/>
        <v xml:space="preserve"> </v>
      </c>
      <c r="P11" s="47" t="str">
        <f>IF($A11=" "," ",INDEX(Teilnehmer[Springen 1],'SG Weinstadt 1'!$A11))</f>
        <v xml:space="preserve"> </v>
      </c>
      <c r="Q11" s="22" t="str">
        <f>IF($A11=" "," ",INDEX(Teilnehmer[Springen 2],'SG Weinstadt 1'!$A11))</f>
        <v xml:space="preserve"> </v>
      </c>
      <c r="R11" s="52" t="str">
        <f t="shared" si="3"/>
        <v xml:space="preserve"> </v>
      </c>
    </row>
    <row r="12" spans="1:19" s="3" customFormat="1" x14ac:dyDescent="0.2">
      <c r="A12" s="38" t="str">
        <f>IF(ROWS($B$3:B12)&lt;=$A$1,INDEX(Teilnehmer[Nr.],_xlfn.AGGREGATE(15,3,(Teilnehmer[Team]='SG Weinstadt 1'!$B$1)/(Teilnehmer[Team]='SG Weinstadt 1'!$B$1)*ROW(Teilnehmer[Team])-ROW(Teilnehmer[[#Headers],[Team]]),ROWS('SG Weinstadt 1'!$B$3:B12)))," ")</f>
        <v xml:space="preserve"> </v>
      </c>
      <c r="B12" s="20" t="str">
        <f>IF(A12=" "," ",INDEX(Teilnehmer[Name],'SG Weinstadt 1'!A12))</f>
        <v xml:space="preserve"> </v>
      </c>
      <c r="C12" s="27" t="str">
        <f>IF(A12=" "," ",INDEX(Teilnehmer[Vorname],'SG Weinstadt 1'!A12))</f>
        <v xml:space="preserve"> </v>
      </c>
      <c r="D12" s="20" t="str">
        <f>IF($A12=" "," ",INDEX(Teilnehmer[Wurf 1],'SG Weinstadt 1'!$A12))</f>
        <v xml:space="preserve"> </v>
      </c>
      <c r="E12" s="21" t="str">
        <f>IF($A12=" "," ",INDEX(Teilnehmer[Wurf 2],'SG Weinstadt 1'!$A12))</f>
        <v xml:space="preserve"> </v>
      </c>
      <c r="F12" s="21" t="str">
        <f>IF($A12=" "," ",INDEX(Teilnehmer[Wurf 3],'SG Weinstadt 1'!$A12))</f>
        <v xml:space="preserve"> </v>
      </c>
      <c r="G12" s="21" t="str">
        <f>IF($A12=" "," ",INDEX(Teilnehmer[Wurf 4],'SG Weinstadt 1'!$A12))</f>
        <v xml:space="preserve"> </v>
      </c>
      <c r="H12" s="24" t="str">
        <f t="shared" si="1"/>
        <v xml:space="preserve"> </v>
      </c>
      <c r="I12" s="20" t="str">
        <f>IF(A12=" "," ",INDEX(Teilnehmer[Hürden 1],'SG Weinstadt 1'!A12))</f>
        <v xml:space="preserve"> </v>
      </c>
      <c r="J12" s="21" t="str">
        <f>IF(A12=" "," ",INDEX(Teilnehmer[Hürden 2],'SG Weinstadt 1'!A12))</f>
        <v xml:space="preserve"> </v>
      </c>
      <c r="K12" s="24" t="str">
        <f t="shared" si="2"/>
        <v xml:space="preserve"> </v>
      </c>
      <c r="L12" s="21" t="str">
        <f>IF($A12=" "," ",INDEX(Teilnehmer[Stabweit 1],'SG Weinstadt 1'!$A12))</f>
        <v xml:space="preserve"> </v>
      </c>
      <c r="M12" s="21" t="str">
        <f>IF($A12=" "," ",INDEX(Teilnehmer[Stabweit 2],'SG Weinstadt 1'!$A12))</f>
        <v xml:space="preserve"> </v>
      </c>
      <c r="N12" s="21" t="str">
        <f>IF($A12=" "," ",INDEX(Teilnehmer[Stabweit 3],'SG Weinstadt 1'!$A12))</f>
        <v xml:space="preserve"> </v>
      </c>
      <c r="O12" s="22" t="str">
        <f t="shared" si="0"/>
        <v xml:space="preserve"> </v>
      </c>
      <c r="P12" s="47" t="str">
        <f>IF($A12=" "," ",INDEX(Teilnehmer[Springen 1],'SG Weinstadt 1'!$A12))</f>
        <v xml:space="preserve"> </v>
      </c>
      <c r="Q12" s="22" t="str">
        <f>IF($A12=" "," ",INDEX(Teilnehmer[Springen 2],'SG Weinstadt 1'!$A12))</f>
        <v xml:space="preserve"> </v>
      </c>
      <c r="R12" s="52" t="str">
        <f t="shared" si="3"/>
        <v xml:space="preserve"> </v>
      </c>
    </row>
    <row r="13" spans="1:19" s="3" customFormat="1" x14ac:dyDescent="0.2">
      <c r="A13" s="38" t="str">
        <f>IF(ROWS($B$3:B13)&lt;=$A$1,INDEX(Teilnehmer[Nr.],_xlfn.AGGREGATE(15,3,(Teilnehmer[Team]='SG Weinstadt 1'!$B$1)/(Teilnehmer[Team]='SG Weinstadt 1'!$B$1)*ROW(Teilnehmer[Team])-ROW(Teilnehmer[[#Headers],[Team]]),ROWS('SG Weinstadt 1'!$B$3:B13)))," ")</f>
        <v xml:space="preserve"> </v>
      </c>
      <c r="B13" s="20" t="str">
        <f>IF(A13=" "," ",INDEX(Teilnehmer[Name],'SG Weinstadt 1'!A13))</f>
        <v xml:space="preserve"> </v>
      </c>
      <c r="C13" s="27" t="str">
        <f>IF(A13=" "," ",INDEX(Teilnehmer[Vorname],'SG Weinstadt 1'!A13))</f>
        <v xml:space="preserve"> </v>
      </c>
      <c r="D13" s="20" t="str">
        <f>IF($A13=" "," ",INDEX(Teilnehmer[Wurf 1],'SG Weinstadt 1'!$A13))</f>
        <v xml:space="preserve"> </v>
      </c>
      <c r="E13" s="21" t="str">
        <f>IF($A13=" "," ",INDEX(Teilnehmer[Wurf 2],'SG Weinstadt 1'!$A13))</f>
        <v xml:space="preserve"> </v>
      </c>
      <c r="F13" s="21" t="str">
        <f>IF($A13=" "," ",INDEX(Teilnehmer[Wurf 3],'SG Weinstadt 1'!$A13))</f>
        <v xml:space="preserve"> </v>
      </c>
      <c r="G13" s="21" t="str">
        <f>IF($A13=" "," ",INDEX(Teilnehmer[Wurf 4],'SG Weinstadt 1'!$A13))</f>
        <v xml:space="preserve"> </v>
      </c>
      <c r="H13" s="24" t="str">
        <f t="shared" si="1"/>
        <v xml:space="preserve"> </v>
      </c>
      <c r="I13" s="20" t="str">
        <f>IF(A13=" "," ",INDEX(Teilnehmer[Hürden 1],'SG Weinstadt 1'!A13))</f>
        <v xml:space="preserve"> </v>
      </c>
      <c r="J13" s="21" t="str">
        <f>IF(A13=" "," ",INDEX(Teilnehmer[Hürden 2],'SG Weinstadt 1'!A13))</f>
        <v xml:space="preserve"> </v>
      </c>
      <c r="K13" s="24" t="str">
        <f t="shared" si="2"/>
        <v xml:space="preserve"> </v>
      </c>
      <c r="L13" s="21" t="str">
        <f>IF($A13=" "," ",INDEX(Teilnehmer[Stabweit 1],'SG Weinstadt 1'!$A13))</f>
        <v xml:space="preserve"> </v>
      </c>
      <c r="M13" s="21" t="str">
        <f>IF($A13=" "," ",INDEX(Teilnehmer[Stabweit 2],'SG Weinstadt 1'!$A13))</f>
        <v xml:space="preserve"> </v>
      </c>
      <c r="N13" s="21" t="str">
        <f>IF($A13=" "," ",INDEX(Teilnehmer[Stabweit 3],'SG Weinstadt 1'!$A13))</f>
        <v xml:space="preserve"> </v>
      </c>
      <c r="O13" s="22" t="str">
        <f t="shared" si="0"/>
        <v xml:space="preserve"> </v>
      </c>
      <c r="P13" s="48" t="str">
        <f>IF($A13=" "," ",INDEX(Teilnehmer[Springen 1],'SG Weinstadt 1'!$A13))</f>
        <v xml:space="preserve"> </v>
      </c>
      <c r="Q13" s="49" t="str">
        <f>IF($A13=" "," ",INDEX(Teilnehmer[Springen 2],'SG Weinstadt 1'!$A13))</f>
        <v xml:space="preserve"> </v>
      </c>
      <c r="R13" s="52" t="str">
        <f>IF($A13=" "," ",MIN(P13:Q13))</f>
        <v xml:space="preserve"> </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122</v>
      </c>
      <c r="I14" s="30"/>
      <c r="J14" s="32"/>
      <c r="K14" s="33">
        <f>_xlfn.AGGREGATE(15,4,K3:K13,1) + _xlfn.AGGREGATE(15,4,K3:K13,2) + _xlfn.AGGREGATE(15,4,K3:K13,3) + _xlfn.AGGREGATE(15,4,K3:K13,4) + _xlfn.AGGREGATE(15,4,K3:K13,5) + _xlfn.AGGREGATE(15,4,K3:K13,6)</f>
        <v>42.9</v>
      </c>
      <c r="L14" s="32"/>
      <c r="M14" s="32"/>
      <c r="N14" s="32"/>
      <c r="O14" s="32">
        <f>_xlfn.AGGREGATE(14,4,O3:O13,1) + _xlfn.AGGREGATE(14,4,O3:O13,2) + _xlfn.AGGREGATE(14,4,O3:O13,3) + _xlfn.AGGREGATE(14,4,O3:O13,4) + _xlfn.AGGREGATE(14,4,O3:O13,5) + _xlfn.AGGREGATE(14,4,O3:O13,6)</f>
        <v>114</v>
      </c>
      <c r="P14" s="50"/>
      <c r="Q14" s="51"/>
      <c r="R14" s="53">
        <f>_xlfn.AGGREGATE(15,4,R3:R13,1) + _xlfn.AGGREGATE(15,4,R3:R13,2) + _xlfn.AGGREGATE(15,4,R3:R13,3) + _xlfn.AGGREGATE(15,4,R3:R13,4) + _xlfn.AGGREGATE(15,4,R3:R13,5) + _xlfn.AGGREGATE(15,4,R3:R13,6)</f>
        <v>55.7</v>
      </c>
    </row>
    <row r="15" spans="1:19" s="3" customFormat="1" x14ac:dyDescent="0.2">
      <c r="A15" s="28" t="str">
        <f>IF(ROWS($B$3:B15)&lt;=$A$1,INDEX(Teilnehmer[Nr.],_xlfn.AGGREGATE(15,3,(Teilnehmer[Team]='SG Weinstadt 1'!$B$1)/(Teilnehmer[Team]='SG Weinstadt 1'!$B$1)*ROW(Teilnehmer[Team])-ROW(Teilnehmer[[#Headers],[Team]]),ROWS('SG Weinstadt 1'!$B$3:B15))),"")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18" priority="4" operator="notEqual">
      <formula>""</formula>
    </cfRule>
  </conditionalFormatting>
  <conditionalFormatting sqref="D1">
    <cfRule type="cellIs" dxfId="17" priority="3" operator="notEqual">
      <formula>""</formula>
    </cfRule>
  </conditionalFormatting>
  <conditionalFormatting sqref="I1">
    <cfRule type="cellIs" dxfId="16" priority="2" operator="notEqual">
      <formula>""</formula>
    </cfRule>
  </conditionalFormatting>
  <conditionalFormatting sqref="R14">
    <cfRule type="cellIs" dxfId="15"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erfassen'!D2:D211,'SG Weinstadt 2'!B1)</f>
        <v>6</v>
      </c>
      <c r="B1" s="36" t="s">
        <v>34</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IF(ROWS($B$3:B3)&lt;=$A$1,INDEX(Teilnehmer[Nr.],_xlfn.AGGREGATE(15,3,(Teilnehmer[Team]='SG Weinstadt 2'!$B$1)/(Teilnehmer[Team]='SG Weinstadt 2'!$B$1)*ROW(Teilnehmer[Team])-ROW(Teilnehmer[[#Headers],[Team]]),ROWS('SG Weinstadt 2'!$B$3:B3)))," ")</f>
        <v>59</v>
      </c>
      <c r="B3" s="20" t="str">
        <f>IF(A3=" "," ",INDEX(Teilnehmer[Name],'SG Weinstadt 2'!A3))</f>
        <v>Leo</v>
      </c>
      <c r="C3" s="27" t="str">
        <f>IF(A3=" "," ",INDEX(Teilnehmer[Vorname],'SG Weinstadt 2'!A3))</f>
        <v>Hermle</v>
      </c>
      <c r="D3" s="20">
        <f>IF($A3=" "," ",INDEX(Teilnehmer[Wurf 1],'SG Weinstadt 2'!$A3))</f>
        <v>8</v>
      </c>
      <c r="E3" s="21">
        <f>IF($A3=" "," ",INDEX(Teilnehmer[Wurf 2],'SG Weinstadt 2'!$A3))</f>
        <v>7</v>
      </c>
      <c r="F3" s="21">
        <f>IF($A3=" "," ",INDEX(Teilnehmer[Wurf 3],'SG Weinstadt 2'!$A3))</f>
        <v>8</v>
      </c>
      <c r="G3" s="21">
        <f>IF($A3=" "," ",INDEX(Teilnehmer[Wurf 4],'SG Weinstadt 2'!$A3))</f>
        <v>8</v>
      </c>
      <c r="H3" s="24">
        <f>IF($A3=" "," ",SUM(D3:G3)-MIN(D3:G3))</f>
        <v>24</v>
      </c>
      <c r="I3" s="20">
        <f>IF($A3=" "," ",INDEX(Teilnehmer[Hürden 1],'SG Weinstadt 2'!$A3))</f>
        <v>7.3</v>
      </c>
      <c r="J3" s="21">
        <f>IF($A3=" "," ",INDEX(Teilnehmer[Hürden 2],'SG Weinstadt 2'!$A3))</f>
        <v>6.8</v>
      </c>
      <c r="K3" s="24">
        <f>IF($A3=" "," ",MIN(I3:J3))</f>
        <v>6.8</v>
      </c>
      <c r="L3" s="21">
        <f>IF($A3=" "," ",INDEX(Teilnehmer[Stabweit 1],'SG Weinstadt 2'!$A3))</f>
        <v>8</v>
      </c>
      <c r="M3" s="21">
        <f>IF($A3=" "," ",INDEX(Teilnehmer[Stabweit 2],'SG Weinstadt 2'!$A3))</f>
        <v>10</v>
      </c>
      <c r="N3" s="21">
        <f>IF($A3=" "," ",INDEX(Teilnehmer[Stabweit 3],'SG Weinstadt 2'!$A3))</f>
        <v>11</v>
      </c>
      <c r="O3" s="22">
        <f t="shared" ref="O3:O13" si="0">IF($A3=" "," ",SUM(L3:N3)-MIN(L3:N3))</f>
        <v>21</v>
      </c>
      <c r="P3" s="47">
        <f>IF($A3=" "," ",INDEX(Teilnehmer[Springen 1],'SG Weinstadt 2'!$A3))</f>
        <v>11.7</v>
      </c>
      <c r="Q3" s="22">
        <f>IF($A3=" "," ",INDEX(Teilnehmer[Springen 2],'SG Weinstadt 2'!$A3))</f>
        <v>10.1</v>
      </c>
      <c r="R3" s="52">
        <f>IF($A3=" "," ",MIN(P3:Q3))</f>
        <v>10.1</v>
      </c>
    </row>
    <row r="4" spans="1:19" s="3" customFormat="1" x14ac:dyDescent="0.2">
      <c r="A4" s="38">
        <f>IF(ROWS($B$3:B4)&lt;=$A$1,INDEX(Teilnehmer[Nr.],_xlfn.AGGREGATE(15,3,(Teilnehmer[Team]='SG Weinstadt 2'!$B$1)/(Teilnehmer[Team]='SG Weinstadt 2'!$B$1)*ROW(Teilnehmer[Team])-ROW(Teilnehmer[[#Headers],[Team]]),ROWS('SG Weinstadt 2'!$B$3:B4)))," ")</f>
        <v>60</v>
      </c>
      <c r="B4" s="20" t="str">
        <f>IF(A4=" "," ",INDEX(Teilnehmer[Name],'SG Weinstadt 2'!A4))</f>
        <v>Miyu</v>
      </c>
      <c r="C4" s="27" t="str">
        <f>IF(A4=" "," ",INDEX(Teilnehmer[Vorname],'SG Weinstadt 2'!A4))</f>
        <v>Schimko</v>
      </c>
      <c r="D4" s="20">
        <f>IF($A4=" "," ",INDEX(Teilnehmer[Wurf 1],'SG Weinstadt 2'!$A4))</f>
        <v>7</v>
      </c>
      <c r="E4" s="21">
        <f>IF($A4=" "," ",INDEX(Teilnehmer[Wurf 2],'SG Weinstadt 2'!$A4))</f>
        <v>8</v>
      </c>
      <c r="F4" s="21">
        <f>IF($A4=" "," ",INDEX(Teilnehmer[Wurf 3],'SG Weinstadt 2'!$A4))</f>
        <v>7</v>
      </c>
      <c r="G4" s="21">
        <f>IF($A4=" "," ",INDEX(Teilnehmer[Wurf 4],'SG Weinstadt 2'!$A4))</f>
        <v>7</v>
      </c>
      <c r="H4" s="24">
        <f t="shared" ref="H4:H13" si="1">IF($A4=" "," ",SUM(D4:G4)-MIN(D4:G4))</f>
        <v>22</v>
      </c>
      <c r="I4" s="20">
        <f>IF($A4=" "," ",INDEX(Teilnehmer[Hürden 1],'SG Weinstadt 2'!$A4))</f>
        <v>6.1</v>
      </c>
      <c r="J4" s="21">
        <f>IF($A4=" "," ",INDEX(Teilnehmer[Hürden 2],'SG Weinstadt 2'!$A4))</f>
        <v>6.2</v>
      </c>
      <c r="K4" s="24">
        <f t="shared" ref="K4:K13" si="2">IF($A4=" "," ",MIN(I4:J4))</f>
        <v>6.1</v>
      </c>
      <c r="L4" s="21">
        <f>IF($A4=" "," ",INDEX(Teilnehmer[Stabweit 1],'SG Weinstadt 2'!$A4))</f>
        <v>10</v>
      </c>
      <c r="M4" s="21">
        <f>IF($A4=" "," ",INDEX(Teilnehmer[Stabweit 2],'SG Weinstadt 2'!$A4))</f>
        <v>10</v>
      </c>
      <c r="N4" s="21">
        <f>IF($A4=" "," ",INDEX(Teilnehmer[Stabweit 3],'SG Weinstadt 2'!$A4))</f>
        <v>10</v>
      </c>
      <c r="O4" s="22">
        <f t="shared" si="0"/>
        <v>20</v>
      </c>
      <c r="P4" s="47">
        <f>IF($A4=" "," ",INDEX(Teilnehmer[Springen 1],'SG Weinstadt 2'!$A4))</f>
        <v>7.9</v>
      </c>
      <c r="Q4" s="22">
        <f>IF($A4=" "," ",INDEX(Teilnehmer[Springen 2],'SG Weinstadt 2'!$A4))</f>
        <v>10.8</v>
      </c>
      <c r="R4" s="52">
        <f t="shared" ref="R4:R12" si="3">IF($A4=" "," ",MIN(P4:Q4))</f>
        <v>7.9</v>
      </c>
    </row>
    <row r="5" spans="1:19" s="3" customFormat="1" x14ac:dyDescent="0.2">
      <c r="A5" s="38">
        <f>IF(ROWS($B$3:B5)&lt;=$A$1,INDEX(Teilnehmer[Nr.],_xlfn.AGGREGATE(15,3,(Teilnehmer[Team]='SG Weinstadt 2'!$B$1)/(Teilnehmer[Team]='SG Weinstadt 2'!$B$1)*ROW(Teilnehmer[Team])-ROW(Teilnehmer[[#Headers],[Team]]),ROWS('SG Weinstadt 2'!$B$3:B5)))," ")</f>
        <v>61</v>
      </c>
      <c r="B5" s="20" t="str">
        <f>IF(A5=" "," ",INDEX(Teilnehmer[Name],'SG Weinstadt 2'!A5))</f>
        <v>Reichelt</v>
      </c>
      <c r="C5" s="27" t="str">
        <f>IF(A5=" "," ",INDEX(Teilnehmer[Vorname],'SG Weinstadt 2'!A5))</f>
        <v>Tobias</v>
      </c>
      <c r="D5" s="20">
        <f>IF($A5=" "," ",INDEX(Teilnehmer[Wurf 1],'SG Weinstadt 2'!$A5))</f>
        <v>7</v>
      </c>
      <c r="E5" s="21">
        <f>IF($A5=" "," ",INDEX(Teilnehmer[Wurf 2],'SG Weinstadt 2'!$A5))</f>
        <v>7</v>
      </c>
      <c r="F5" s="21">
        <f>IF($A5=" "," ",INDEX(Teilnehmer[Wurf 3],'SG Weinstadt 2'!$A5))</f>
        <v>9</v>
      </c>
      <c r="G5" s="21">
        <f>IF($A5=" "," ",INDEX(Teilnehmer[Wurf 4],'SG Weinstadt 2'!$A5))</f>
        <v>8</v>
      </c>
      <c r="H5" s="24">
        <f t="shared" si="1"/>
        <v>24</v>
      </c>
      <c r="I5" s="20">
        <f>IF($A5=" "," ",INDEX(Teilnehmer[Hürden 1],'SG Weinstadt 2'!$A5))</f>
        <v>6.1</v>
      </c>
      <c r="J5" s="21">
        <f>IF($A5=" "," ",INDEX(Teilnehmer[Hürden 2],'SG Weinstadt 2'!$A5))</f>
        <v>6.4</v>
      </c>
      <c r="K5" s="24">
        <f t="shared" si="2"/>
        <v>6.1</v>
      </c>
      <c r="L5" s="21">
        <f>IF($A5=" "," ",INDEX(Teilnehmer[Stabweit 1],'SG Weinstadt 2'!$A5))</f>
        <v>0</v>
      </c>
      <c r="M5" s="21">
        <f>IF($A5=" "," ",INDEX(Teilnehmer[Stabweit 2],'SG Weinstadt 2'!$A5))</f>
        <v>11</v>
      </c>
      <c r="N5" s="21">
        <f>IF($A5=" "," ",INDEX(Teilnehmer[Stabweit 3],'SG Weinstadt 2'!$A5))</f>
        <v>12</v>
      </c>
      <c r="O5" s="22">
        <f t="shared" si="0"/>
        <v>23</v>
      </c>
      <c r="P5" s="47">
        <f>IF($A5=" "," ",INDEX(Teilnehmer[Springen 1],'SG Weinstadt 2'!$A5))</f>
        <v>7.5</v>
      </c>
      <c r="Q5" s="22">
        <f>IF($A5=" "," ",INDEX(Teilnehmer[Springen 2],'SG Weinstadt 2'!$A5))</f>
        <v>7.5</v>
      </c>
      <c r="R5" s="52">
        <f t="shared" si="3"/>
        <v>7.5</v>
      </c>
    </row>
    <row r="6" spans="1:19" s="3" customFormat="1" x14ac:dyDescent="0.2">
      <c r="A6" s="38">
        <f>IF(ROWS($B$3:B6)&lt;=$A$1,INDEX(Teilnehmer[Nr.],_xlfn.AGGREGATE(15,3,(Teilnehmer[Team]='SG Weinstadt 2'!$B$1)/(Teilnehmer[Team]='SG Weinstadt 2'!$B$1)*ROW(Teilnehmer[Team])-ROW(Teilnehmer[[#Headers],[Team]]),ROWS('SG Weinstadt 2'!$B$3:B6)))," ")</f>
        <v>62</v>
      </c>
      <c r="B6" s="20" t="str">
        <f>IF(A6=" "," ",INDEX(Teilnehmer[Name],'SG Weinstadt 2'!A6))</f>
        <v>Ziemer</v>
      </c>
      <c r="C6" s="27" t="str">
        <f>IF(A6=" "," ",INDEX(Teilnehmer[Vorname],'SG Weinstadt 2'!A6))</f>
        <v>Ben</v>
      </c>
      <c r="D6" s="20">
        <f>IF($A6=" "," ",INDEX(Teilnehmer[Wurf 1],'SG Weinstadt 2'!$A6))</f>
        <v>8</v>
      </c>
      <c r="E6" s="21">
        <f>IF($A6=" "," ",INDEX(Teilnehmer[Wurf 2],'SG Weinstadt 2'!$A6))</f>
        <v>13</v>
      </c>
      <c r="F6" s="21">
        <f>IF($A6=" "," ",INDEX(Teilnehmer[Wurf 3],'SG Weinstadt 2'!$A6))</f>
        <v>12</v>
      </c>
      <c r="G6" s="21">
        <f>IF($A6=" "," ",INDEX(Teilnehmer[Wurf 4],'SG Weinstadt 2'!$A6))</f>
        <v>12</v>
      </c>
      <c r="H6" s="24">
        <f t="shared" si="1"/>
        <v>37</v>
      </c>
      <c r="I6" s="20">
        <f>IF($A6=" "," ",INDEX(Teilnehmer[Hürden 1],'SG Weinstadt 2'!$A6))</f>
        <v>6.2</v>
      </c>
      <c r="J6" s="21">
        <f>IF($A6=" "," ",INDEX(Teilnehmer[Hürden 2],'SG Weinstadt 2'!$A6))</f>
        <v>6.2</v>
      </c>
      <c r="K6" s="24">
        <f t="shared" si="2"/>
        <v>6.2</v>
      </c>
      <c r="L6" s="21">
        <f>IF($A6=" "," ",INDEX(Teilnehmer[Stabweit 1],'SG Weinstadt 2'!$A6))</f>
        <v>0</v>
      </c>
      <c r="M6" s="21">
        <f>IF($A6=" "," ",INDEX(Teilnehmer[Stabweit 2],'SG Weinstadt 2'!$A6))</f>
        <v>12</v>
      </c>
      <c r="N6" s="21">
        <f>IF($A6=" "," ",INDEX(Teilnehmer[Stabweit 3],'SG Weinstadt 2'!$A6))</f>
        <v>0</v>
      </c>
      <c r="O6" s="22">
        <f t="shared" si="0"/>
        <v>12</v>
      </c>
      <c r="P6" s="47">
        <f>IF($A6=" "," ",INDEX(Teilnehmer[Springen 1],'SG Weinstadt 2'!$A6))</f>
        <v>7.5</v>
      </c>
      <c r="Q6" s="22">
        <f>IF($A6=" "," ",INDEX(Teilnehmer[Springen 2],'SG Weinstadt 2'!$A6))</f>
        <v>10.199999999999999</v>
      </c>
      <c r="R6" s="52">
        <f t="shared" si="3"/>
        <v>7.5</v>
      </c>
    </row>
    <row r="7" spans="1:19" s="3" customFormat="1" x14ac:dyDescent="0.2">
      <c r="A7" s="38">
        <f>IF(ROWS($B$3:B7)&lt;=$A$1,INDEX(Teilnehmer[Nr.],_xlfn.AGGREGATE(15,3,(Teilnehmer[Team]='SG Weinstadt 2'!$B$1)/(Teilnehmer[Team]='SG Weinstadt 2'!$B$1)*ROW(Teilnehmer[Team])-ROW(Teilnehmer[[#Headers],[Team]]),ROWS('SG Weinstadt 2'!$B$3:B7)))," ")</f>
        <v>63</v>
      </c>
      <c r="B7" s="20" t="str">
        <f>IF(A7=" "," ",INDEX(Teilnehmer[Name],'SG Weinstadt 2'!A7))</f>
        <v>Jost</v>
      </c>
      <c r="C7" s="27" t="str">
        <f>IF(A7=" "," ",INDEX(Teilnehmer[Vorname],'SG Weinstadt 2'!A7))</f>
        <v>Luisa</v>
      </c>
      <c r="D7" s="20">
        <f>IF($A7=" "," ",INDEX(Teilnehmer[Wurf 1],'SG Weinstadt 2'!$A7))</f>
        <v>8</v>
      </c>
      <c r="E7" s="21">
        <f>IF($A7=" "," ",INDEX(Teilnehmer[Wurf 2],'SG Weinstadt 2'!$A7))</f>
        <v>8</v>
      </c>
      <c r="F7" s="21">
        <f>IF($A7=" "," ",INDEX(Teilnehmer[Wurf 3],'SG Weinstadt 2'!$A7))</f>
        <v>7</v>
      </c>
      <c r="G7" s="21">
        <f>IF($A7=" "," ",INDEX(Teilnehmer[Wurf 4],'SG Weinstadt 2'!$A7))</f>
        <v>7</v>
      </c>
      <c r="H7" s="24">
        <f t="shared" si="1"/>
        <v>23</v>
      </c>
      <c r="I7" s="20">
        <f>IF($A7=" "," ",INDEX(Teilnehmer[Hürden 1],'SG Weinstadt 2'!$A7))</f>
        <v>6.9</v>
      </c>
      <c r="J7" s="21">
        <f>IF($A7=" "," ",INDEX(Teilnehmer[Hürden 2],'SG Weinstadt 2'!$A7))</f>
        <v>6.3</v>
      </c>
      <c r="K7" s="24">
        <f t="shared" si="2"/>
        <v>6.3</v>
      </c>
      <c r="L7" s="21">
        <f>IF($A7=" "," ",INDEX(Teilnehmer[Stabweit 1],'SG Weinstadt 2'!$A7))</f>
        <v>10</v>
      </c>
      <c r="M7" s="21">
        <f>IF($A7=" "," ",INDEX(Teilnehmer[Stabweit 2],'SG Weinstadt 2'!$A7))</f>
        <v>10</v>
      </c>
      <c r="N7" s="21">
        <f>IF($A7=" "," ",INDEX(Teilnehmer[Stabweit 3],'SG Weinstadt 2'!$A7))</f>
        <v>0</v>
      </c>
      <c r="O7" s="22">
        <f t="shared" si="0"/>
        <v>20</v>
      </c>
      <c r="P7" s="47">
        <f>IF($A7=" "," ",INDEX(Teilnehmer[Springen 1],'SG Weinstadt 2'!$A7))</f>
        <v>8.9</v>
      </c>
      <c r="Q7" s="22">
        <f>IF($A7=" "," ",INDEX(Teilnehmer[Springen 2],'SG Weinstadt 2'!$A7))</f>
        <v>9.3000000000000007</v>
      </c>
      <c r="R7" s="52">
        <f t="shared" si="3"/>
        <v>8.9</v>
      </c>
    </row>
    <row r="8" spans="1:19" s="3" customFormat="1" x14ac:dyDescent="0.2">
      <c r="A8" s="38">
        <f>IF(ROWS($B$3:B8)&lt;=$A$1,INDEX(Teilnehmer[Nr.],_xlfn.AGGREGATE(15,3,(Teilnehmer[Team]='SG Weinstadt 2'!$B$1)/(Teilnehmer[Team]='SG Weinstadt 2'!$B$1)*ROW(Teilnehmer[Team])-ROW(Teilnehmer[[#Headers],[Team]]),ROWS('SG Weinstadt 2'!$B$3:B8)))," ")</f>
        <v>64</v>
      </c>
      <c r="B8" s="20" t="str">
        <f>IF(A8=" "," ",INDEX(Teilnehmer[Name],'SG Weinstadt 2'!A8))</f>
        <v>Lietz</v>
      </c>
      <c r="C8" s="27" t="str">
        <f>IF(A8=" "," ",INDEX(Teilnehmer[Vorname],'SG Weinstadt 2'!A8))</f>
        <v>Luise</v>
      </c>
      <c r="D8" s="20">
        <f>IF($A8=" "," ",INDEX(Teilnehmer[Wurf 1],'SG Weinstadt 2'!$A8))</f>
        <v>7</v>
      </c>
      <c r="E8" s="21">
        <f>IF($A8=" "," ",INDEX(Teilnehmer[Wurf 2],'SG Weinstadt 2'!$A8))</f>
        <v>8</v>
      </c>
      <c r="F8" s="21">
        <f>IF($A8=" "," ",INDEX(Teilnehmer[Wurf 3],'SG Weinstadt 2'!$A8))</f>
        <v>9</v>
      </c>
      <c r="G8" s="21">
        <f>IF($A8=" "," ",INDEX(Teilnehmer[Wurf 4],'SG Weinstadt 2'!$A8))</f>
        <v>6</v>
      </c>
      <c r="H8" s="24">
        <f t="shared" si="1"/>
        <v>24</v>
      </c>
      <c r="I8" s="20">
        <f>IF($A8=" "," ",INDEX(Teilnehmer[Hürden 1],'SG Weinstadt 2'!$A8))</f>
        <v>6.3</v>
      </c>
      <c r="J8" s="21">
        <f>IF($A8=" "," ",INDEX(Teilnehmer[Hürden 2],'SG Weinstadt 2'!$A8))</f>
        <v>6.2</v>
      </c>
      <c r="K8" s="24">
        <f t="shared" si="2"/>
        <v>6.2</v>
      </c>
      <c r="L8" s="21">
        <f>IF($A8=" "," ",INDEX(Teilnehmer[Stabweit 1],'SG Weinstadt 2'!$A8))</f>
        <v>8</v>
      </c>
      <c r="M8" s="21">
        <f>IF($A8=" "," ",INDEX(Teilnehmer[Stabweit 2],'SG Weinstadt 2'!$A8))</f>
        <v>10</v>
      </c>
      <c r="N8" s="21">
        <f>IF($A8=" "," ",INDEX(Teilnehmer[Stabweit 3],'SG Weinstadt 2'!$A8))</f>
        <v>8</v>
      </c>
      <c r="O8" s="22">
        <f t="shared" si="0"/>
        <v>18</v>
      </c>
      <c r="P8" s="47">
        <f>IF($A8=" "," ",INDEX(Teilnehmer[Springen 1],'SG Weinstadt 2'!$A8))</f>
        <v>7.5</v>
      </c>
      <c r="Q8" s="22">
        <f>IF($A8=" "," ",INDEX(Teilnehmer[Springen 2],'SG Weinstadt 2'!$A8))</f>
        <v>9</v>
      </c>
      <c r="R8" s="52">
        <f t="shared" si="3"/>
        <v>7.5</v>
      </c>
    </row>
    <row r="9" spans="1:19" s="3" customFormat="1" x14ac:dyDescent="0.2">
      <c r="A9" s="38" t="str">
        <f>IF(ROWS($B$3:B9)&lt;=$A$1,INDEX(Teilnehmer[Nr.],_xlfn.AGGREGATE(15,3,(Teilnehmer[Team]='SG Weinstadt 2'!$B$1)/(Teilnehmer[Team]='SG Weinstadt 2'!$B$1)*ROW(Teilnehmer[Team])-ROW(Teilnehmer[[#Headers],[Team]]),ROWS('SG Weinstadt 2'!$B$3:B9)))," ")</f>
        <v xml:space="preserve"> </v>
      </c>
      <c r="B9" s="20" t="str">
        <f>IF(A9=" "," ",INDEX(Teilnehmer[Name],'SG Weinstadt 2'!A9))</f>
        <v xml:space="preserve"> </v>
      </c>
      <c r="C9" s="27" t="str">
        <f>IF(A9=" "," ",INDEX(Teilnehmer[Vorname],'SG Weinstadt 2'!A9))</f>
        <v xml:space="preserve"> </v>
      </c>
      <c r="D9" s="20" t="str">
        <f>IF($A9=" "," ",INDEX(Teilnehmer[Wurf 1],'SG Weinstadt 2'!$A9))</f>
        <v xml:space="preserve"> </v>
      </c>
      <c r="E9" s="21" t="str">
        <f>IF($A9=" "," ",INDEX(Teilnehmer[Wurf 2],'SG Weinstadt 2'!$A9))</f>
        <v xml:space="preserve"> </v>
      </c>
      <c r="F9" s="21" t="str">
        <f>IF($A9=" "," ",INDEX(Teilnehmer[Wurf 3],'SG Weinstadt 2'!$A9))</f>
        <v xml:space="preserve"> </v>
      </c>
      <c r="G9" s="21" t="str">
        <f>IF($A9=" "," ",INDEX(Teilnehmer[Wurf 4],'SG Weinstadt 2'!$A9))</f>
        <v xml:space="preserve"> </v>
      </c>
      <c r="H9" s="24" t="str">
        <f t="shared" si="1"/>
        <v xml:space="preserve"> </v>
      </c>
      <c r="I9" s="20" t="str">
        <f>IF($A9=" "," ",INDEX(Teilnehmer[Hürden 1],'SG Weinstadt 2'!$A9))</f>
        <v xml:space="preserve"> </v>
      </c>
      <c r="J9" s="21" t="str">
        <f>IF($A9=" "," ",INDEX(Teilnehmer[Hürden 2],'SG Weinstadt 2'!$A9))</f>
        <v xml:space="preserve"> </v>
      </c>
      <c r="K9" s="24" t="str">
        <f t="shared" si="2"/>
        <v xml:space="preserve"> </v>
      </c>
      <c r="L9" s="21" t="str">
        <f>IF($A9=" "," ",INDEX(Teilnehmer[Stabweit 1],'SG Weinstadt 2'!$A9))</f>
        <v xml:space="preserve"> </v>
      </c>
      <c r="M9" s="21" t="str">
        <f>IF($A9=" "," ",INDEX(Teilnehmer[Stabweit 2],'SG Weinstadt 2'!$A9))</f>
        <v xml:space="preserve"> </v>
      </c>
      <c r="N9" s="21" t="str">
        <f>IF($A9=" "," ",INDEX(Teilnehmer[Stabweit 3],'SG Weinstadt 2'!$A9))</f>
        <v xml:space="preserve"> </v>
      </c>
      <c r="O9" s="22" t="str">
        <f t="shared" si="0"/>
        <v xml:space="preserve"> </v>
      </c>
      <c r="P9" s="47" t="str">
        <f>IF($A9=" "," ",INDEX(Teilnehmer[Springen 1],'SG Weinstadt 2'!$A9))</f>
        <v xml:space="preserve"> </v>
      </c>
      <c r="Q9" s="22" t="str">
        <f>IF($A9=" "," ",INDEX(Teilnehmer[Springen 2],'SG Weinstadt 2'!$A9))</f>
        <v xml:space="preserve"> </v>
      </c>
      <c r="R9" s="52" t="str">
        <f t="shared" si="3"/>
        <v xml:space="preserve"> </v>
      </c>
    </row>
    <row r="10" spans="1:19" s="3" customFormat="1" x14ac:dyDescent="0.2">
      <c r="A10" s="38" t="str">
        <f>IF(ROWS($B$3:B10)&lt;=$A$1,INDEX(Teilnehmer[Nr.],_xlfn.AGGREGATE(15,3,(Teilnehmer[Team]='SG Weinstadt 2'!$B$1)/(Teilnehmer[Team]='SG Weinstadt 2'!$B$1)*ROW(Teilnehmer[Team])-ROW(Teilnehmer[[#Headers],[Team]]),ROWS('SG Weinstadt 2'!$B$3:B10)))," ")</f>
        <v xml:space="preserve"> </v>
      </c>
      <c r="B10" s="20" t="str">
        <f>IF(A10=" "," ",INDEX(Teilnehmer[Name],'SG Weinstadt 2'!A10))</f>
        <v xml:space="preserve"> </v>
      </c>
      <c r="C10" s="27" t="str">
        <f>IF(A10=" "," ",INDEX(Teilnehmer[Vorname],'SG Weinstadt 2'!A10))</f>
        <v xml:space="preserve"> </v>
      </c>
      <c r="D10" s="20" t="str">
        <f>IF($A10=" "," ",INDEX(Teilnehmer[Wurf 1],'SG Weinstadt 2'!$A10))</f>
        <v xml:space="preserve"> </v>
      </c>
      <c r="E10" s="21" t="str">
        <f>IF($A10=" "," ",INDEX(Teilnehmer[Wurf 2],'SG Weinstadt 2'!$A10))</f>
        <v xml:space="preserve"> </v>
      </c>
      <c r="F10" s="21" t="str">
        <f>IF($A10=" "," ",INDEX(Teilnehmer[Wurf 3],'SG Weinstadt 2'!$A10))</f>
        <v xml:space="preserve"> </v>
      </c>
      <c r="G10" s="21" t="str">
        <f>IF($A10=" "," ",INDEX(Teilnehmer[Wurf 4],'SG Weinstadt 2'!$A10))</f>
        <v xml:space="preserve"> </v>
      </c>
      <c r="H10" s="24" t="str">
        <f t="shared" si="1"/>
        <v xml:space="preserve"> </v>
      </c>
      <c r="I10" s="20" t="str">
        <f>IF($A10=" "," ",INDEX(Teilnehmer[Hürden 1],'SG Weinstadt 2'!$A10))</f>
        <v xml:space="preserve"> </v>
      </c>
      <c r="J10" s="21" t="str">
        <f>IF($A10=" "," ",INDEX(Teilnehmer[Hürden 2],'SG Weinstadt 2'!$A10))</f>
        <v xml:space="preserve"> </v>
      </c>
      <c r="K10" s="24" t="str">
        <f t="shared" si="2"/>
        <v xml:space="preserve"> </v>
      </c>
      <c r="L10" s="21" t="str">
        <f>IF($A10=" "," ",INDEX(Teilnehmer[Stabweit 1],'SG Weinstadt 2'!$A10))</f>
        <v xml:space="preserve"> </v>
      </c>
      <c r="M10" s="21" t="str">
        <f>IF($A10=" "," ",INDEX(Teilnehmer[Stabweit 2],'SG Weinstadt 2'!$A10))</f>
        <v xml:space="preserve"> </v>
      </c>
      <c r="N10" s="21" t="str">
        <f>IF($A10=" "," ",INDEX(Teilnehmer[Stabweit 3],'SG Weinstadt 2'!$A10))</f>
        <v xml:space="preserve"> </v>
      </c>
      <c r="O10" s="22" t="str">
        <f t="shared" si="0"/>
        <v xml:space="preserve"> </v>
      </c>
      <c r="P10" s="47" t="str">
        <f>IF($A10=" "," ",INDEX(Teilnehmer[Springen 1],'SG Weinstadt 2'!$A10))</f>
        <v xml:space="preserve"> </v>
      </c>
      <c r="Q10" s="22" t="str">
        <f>IF($A10=" "," ",INDEX(Teilnehmer[Springen 2],'SG Weinstadt 2'!$A10))</f>
        <v xml:space="preserve"> </v>
      </c>
      <c r="R10" s="52" t="str">
        <f t="shared" si="3"/>
        <v xml:space="preserve"> </v>
      </c>
    </row>
    <row r="11" spans="1:19" s="3" customFormat="1" x14ac:dyDescent="0.2">
      <c r="A11" s="38" t="str">
        <f>IF(ROWS($B$3:B11)&lt;=$A$1,INDEX(Teilnehmer[Nr.],_xlfn.AGGREGATE(15,3,(Teilnehmer[Team]='SG Weinstadt 2'!$B$1)/(Teilnehmer[Team]='SG Weinstadt 2'!$B$1)*ROW(Teilnehmer[Team])-ROW(Teilnehmer[[#Headers],[Team]]),ROWS('SG Weinstadt 2'!$B$3:B11)))," ")</f>
        <v xml:space="preserve"> </v>
      </c>
      <c r="B11" s="20" t="str">
        <f>IF(A11=" "," ",INDEX(Teilnehmer[Name],'SG Weinstadt 2'!A11))</f>
        <v xml:space="preserve"> </v>
      </c>
      <c r="C11" s="27" t="str">
        <f>IF(A11=" "," ",INDEX(Teilnehmer[Vorname],'SG Weinstadt 2'!A11))</f>
        <v xml:space="preserve"> </v>
      </c>
      <c r="D11" s="20" t="str">
        <f>IF($A11=" "," ",INDEX(Teilnehmer[Wurf 1],'SG Weinstadt 2'!$A11))</f>
        <v xml:space="preserve"> </v>
      </c>
      <c r="E11" s="21" t="str">
        <f>IF($A11=" "," ",INDEX(Teilnehmer[Wurf 2],'SG Weinstadt 2'!$A11))</f>
        <v xml:space="preserve"> </v>
      </c>
      <c r="F11" s="21" t="str">
        <f>IF($A11=" "," ",INDEX(Teilnehmer[Wurf 3],'SG Weinstadt 2'!$A11))</f>
        <v xml:space="preserve"> </v>
      </c>
      <c r="G11" s="21" t="str">
        <f>IF($A11=" "," ",INDEX(Teilnehmer[Wurf 4],'SG Weinstadt 2'!$A11))</f>
        <v xml:space="preserve"> </v>
      </c>
      <c r="H11" s="24" t="str">
        <f t="shared" si="1"/>
        <v xml:space="preserve"> </v>
      </c>
      <c r="I11" s="20" t="str">
        <f>IF(A11=" "," ",INDEX(Teilnehmer[Hürden 1],'SG Weinstadt 2'!A11))</f>
        <v xml:space="preserve"> </v>
      </c>
      <c r="J11" s="21" t="str">
        <f>IF(A11=" "," ",INDEX(Teilnehmer[Hürden 2],'SG Weinstadt 2'!A11))</f>
        <v xml:space="preserve"> </v>
      </c>
      <c r="K11" s="24" t="str">
        <f t="shared" si="2"/>
        <v xml:space="preserve"> </v>
      </c>
      <c r="L11" s="21" t="str">
        <f>IF($A11=" "," ",INDEX(Teilnehmer[Stabweit 1],'SG Weinstadt 2'!$A11))</f>
        <v xml:space="preserve"> </v>
      </c>
      <c r="M11" s="21" t="str">
        <f>IF($A11=" "," ",INDEX(Teilnehmer[Stabweit 2],'SG Weinstadt 2'!$A11))</f>
        <v xml:space="preserve"> </v>
      </c>
      <c r="N11" s="21" t="str">
        <f>IF($A11=" "," ",INDEX(Teilnehmer[Stabweit 3],'SG Weinstadt 2'!$A11))</f>
        <v xml:space="preserve"> </v>
      </c>
      <c r="O11" s="22" t="str">
        <f t="shared" si="0"/>
        <v xml:space="preserve"> </v>
      </c>
      <c r="P11" s="47" t="str">
        <f>IF($A11=" "," ",INDEX(Teilnehmer[Springen 1],'SG Weinstadt 2'!$A11))</f>
        <v xml:space="preserve"> </v>
      </c>
      <c r="Q11" s="22" t="str">
        <f>IF($A11=" "," ",INDEX(Teilnehmer[Springen 2],'SG Weinstadt 2'!$A11))</f>
        <v xml:space="preserve"> </v>
      </c>
      <c r="R11" s="52" t="str">
        <f t="shared" si="3"/>
        <v xml:space="preserve"> </v>
      </c>
    </row>
    <row r="12" spans="1:19" s="3" customFormat="1" x14ac:dyDescent="0.2">
      <c r="A12" s="38" t="str">
        <f>IF(ROWS($B$3:B12)&lt;=$A$1,INDEX(Teilnehmer[Nr.],_xlfn.AGGREGATE(15,3,(Teilnehmer[Team]='SG Weinstadt 2'!$B$1)/(Teilnehmer[Team]='SG Weinstadt 2'!$B$1)*ROW(Teilnehmer[Team])-ROW(Teilnehmer[[#Headers],[Team]]),ROWS('SG Weinstadt 2'!$B$3:B12)))," ")</f>
        <v xml:space="preserve"> </v>
      </c>
      <c r="B12" s="20" t="str">
        <f>IF(A12=" "," ",INDEX(Teilnehmer[Name],'SG Weinstadt 2'!A12))</f>
        <v xml:space="preserve"> </v>
      </c>
      <c r="C12" s="27" t="str">
        <f>IF(A12=" "," ",INDEX(Teilnehmer[Vorname],'SG Weinstadt 2'!A12))</f>
        <v xml:space="preserve"> </v>
      </c>
      <c r="D12" s="20" t="str">
        <f>IF($A12=" "," ",INDEX(Teilnehmer[Wurf 1],'SG Weinstadt 2'!$A12))</f>
        <v xml:space="preserve"> </v>
      </c>
      <c r="E12" s="21" t="str">
        <f>IF($A12=" "," ",INDEX(Teilnehmer[Wurf 2],'SG Weinstadt 2'!$A12))</f>
        <v xml:space="preserve"> </v>
      </c>
      <c r="F12" s="21" t="str">
        <f>IF($A12=" "," ",INDEX(Teilnehmer[Wurf 3],'SG Weinstadt 2'!$A12))</f>
        <v xml:space="preserve"> </v>
      </c>
      <c r="G12" s="21" t="str">
        <f>IF($A12=" "," ",INDEX(Teilnehmer[Wurf 4],'SG Weinstadt 2'!$A12))</f>
        <v xml:space="preserve"> </v>
      </c>
      <c r="H12" s="24" t="str">
        <f t="shared" si="1"/>
        <v xml:space="preserve"> </v>
      </c>
      <c r="I12" s="20" t="str">
        <f>IF(A12=" "," ",INDEX(Teilnehmer[Hürden 1],'SG Weinstadt 2'!A12))</f>
        <v xml:space="preserve"> </v>
      </c>
      <c r="J12" s="21" t="str">
        <f>IF(A12=" "," ",INDEX(Teilnehmer[Hürden 2],'SG Weinstadt 2'!A12))</f>
        <v xml:space="preserve"> </v>
      </c>
      <c r="K12" s="24" t="str">
        <f t="shared" si="2"/>
        <v xml:space="preserve"> </v>
      </c>
      <c r="L12" s="21" t="str">
        <f>IF($A12=" "," ",INDEX(Teilnehmer[Stabweit 1],'SG Weinstadt 2'!$A12))</f>
        <v xml:space="preserve"> </v>
      </c>
      <c r="M12" s="21" t="str">
        <f>IF($A12=" "," ",INDEX(Teilnehmer[Stabweit 2],'SG Weinstadt 2'!$A12))</f>
        <v xml:space="preserve"> </v>
      </c>
      <c r="N12" s="21" t="str">
        <f>IF($A12=" "," ",INDEX(Teilnehmer[Stabweit 3],'SG Weinstadt 2'!$A12))</f>
        <v xml:space="preserve"> </v>
      </c>
      <c r="O12" s="22" t="str">
        <f t="shared" si="0"/>
        <v xml:space="preserve"> </v>
      </c>
      <c r="P12" s="47" t="str">
        <f>IF($A12=" "," ",INDEX(Teilnehmer[Springen 1],'SG Weinstadt 2'!$A12))</f>
        <v xml:space="preserve"> </v>
      </c>
      <c r="Q12" s="22" t="str">
        <f>IF($A12=" "," ",INDEX(Teilnehmer[Springen 2],'SG Weinstadt 2'!$A12))</f>
        <v xml:space="preserve"> </v>
      </c>
      <c r="R12" s="52" t="str">
        <f t="shared" si="3"/>
        <v xml:space="preserve"> </v>
      </c>
    </row>
    <row r="13" spans="1:19" s="3" customFormat="1" x14ac:dyDescent="0.2">
      <c r="A13" s="38" t="str">
        <f>IF(ROWS($B$3:B13)&lt;=$A$1,INDEX(Teilnehmer[Nr.],_xlfn.AGGREGATE(15,3,(Teilnehmer[Team]='SG Weinstadt 2'!$B$1)/(Teilnehmer[Team]='SG Weinstadt 2'!$B$1)*ROW(Teilnehmer[Team])-ROW(Teilnehmer[[#Headers],[Team]]),ROWS('SG Weinstadt 2'!$B$3:B13)))," ")</f>
        <v xml:space="preserve"> </v>
      </c>
      <c r="B13" s="20" t="str">
        <f>IF(A13=" "," ",INDEX(Teilnehmer[Name],'SG Weinstadt 2'!A13))</f>
        <v xml:space="preserve"> </v>
      </c>
      <c r="C13" s="27" t="str">
        <f>IF(A13=" "," ",INDEX(Teilnehmer[Vorname],'SG Weinstadt 2'!A13))</f>
        <v xml:space="preserve"> </v>
      </c>
      <c r="D13" s="20" t="str">
        <f>IF($A13=" "," ",INDEX(Teilnehmer[Wurf 1],'SG Weinstadt 2'!$A13))</f>
        <v xml:space="preserve"> </v>
      </c>
      <c r="E13" s="21" t="str">
        <f>IF($A13=" "," ",INDEX(Teilnehmer[Wurf 2],'SG Weinstadt 2'!$A13))</f>
        <v xml:space="preserve"> </v>
      </c>
      <c r="F13" s="21" t="str">
        <f>IF($A13=" "," ",INDEX(Teilnehmer[Wurf 3],'SG Weinstadt 2'!$A13))</f>
        <v xml:space="preserve"> </v>
      </c>
      <c r="G13" s="21" t="str">
        <f>IF($A13=" "," ",INDEX(Teilnehmer[Wurf 4],'SG Weinstadt 2'!$A13))</f>
        <v xml:space="preserve"> </v>
      </c>
      <c r="H13" s="24" t="str">
        <f t="shared" si="1"/>
        <v xml:space="preserve"> </v>
      </c>
      <c r="I13" s="20" t="str">
        <f>IF(A13=" "," ",INDEX(Teilnehmer[Hürden 1],'SG Weinstadt 2'!A13))</f>
        <v xml:space="preserve"> </v>
      </c>
      <c r="J13" s="21" t="str">
        <f>IF(A13=" "," ",INDEX(Teilnehmer[Hürden 2],'SG Weinstadt 2'!A13))</f>
        <v xml:space="preserve"> </v>
      </c>
      <c r="K13" s="24" t="str">
        <f t="shared" si="2"/>
        <v xml:space="preserve"> </v>
      </c>
      <c r="L13" s="21" t="str">
        <f>IF($A13=" "," ",INDEX(Teilnehmer[Stabweit 1],'SG Weinstadt 2'!$A13))</f>
        <v xml:space="preserve"> </v>
      </c>
      <c r="M13" s="21" t="str">
        <f>IF($A13=" "," ",INDEX(Teilnehmer[Stabweit 2],'SG Weinstadt 2'!$A13))</f>
        <v xml:space="preserve"> </v>
      </c>
      <c r="N13" s="21" t="str">
        <f>IF($A13=" "," ",INDEX(Teilnehmer[Stabweit 3],'SG Weinstadt 2'!$A13))</f>
        <v xml:space="preserve"> </v>
      </c>
      <c r="O13" s="22" t="str">
        <f t="shared" si="0"/>
        <v xml:space="preserve"> </v>
      </c>
      <c r="P13" s="48" t="str">
        <f>IF($A13=" "," ",INDEX(Teilnehmer[Springen 1],'SG Weinstadt 2'!$A13))</f>
        <v xml:space="preserve"> </v>
      </c>
      <c r="Q13" s="49" t="str">
        <f>IF($A13=" "," ",INDEX(Teilnehmer[Springen 2],'SG Weinstadt 2'!$A13))</f>
        <v xml:space="preserve"> </v>
      </c>
      <c r="R13" s="52" t="str">
        <f>IF($A13=" "," ",MIN(P13:Q13))</f>
        <v xml:space="preserve"> </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154</v>
      </c>
      <c r="I14" s="30"/>
      <c r="J14" s="32"/>
      <c r="K14" s="33">
        <f>_xlfn.AGGREGATE(15,4,K3:K13,1) + _xlfn.AGGREGATE(15,4,K3:K13,2) + _xlfn.AGGREGATE(15,4,K3:K13,3) + _xlfn.AGGREGATE(15,4,K3:K13,4) + _xlfn.AGGREGATE(15,4,K3:K13,5) + _xlfn.AGGREGATE(15,4,K3:K13,6)</f>
        <v>37.699999999999996</v>
      </c>
      <c r="L14" s="32"/>
      <c r="M14" s="32"/>
      <c r="N14" s="32"/>
      <c r="O14" s="32">
        <f>_xlfn.AGGREGATE(14,4,O3:O13,1) + _xlfn.AGGREGATE(14,4,O3:O13,2) + _xlfn.AGGREGATE(14,4,O3:O13,3) + _xlfn.AGGREGATE(14,4,O3:O13,4) + _xlfn.AGGREGATE(14,4,O3:O13,5) + _xlfn.AGGREGATE(14,4,O3:O13,6)</f>
        <v>114</v>
      </c>
      <c r="P14" s="50"/>
      <c r="Q14" s="51"/>
      <c r="R14" s="53">
        <f>_xlfn.AGGREGATE(15,4,R3:R13,1) + _xlfn.AGGREGATE(15,4,R3:R13,2) + _xlfn.AGGREGATE(15,4,R3:R13,3) + _xlfn.AGGREGATE(15,4,R3:R13,4) + _xlfn.AGGREGATE(15,4,R3:R13,5) + _xlfn.AGGREGATE(15,4,R3:R13,6)</f>
        <v>49.4</v>
      </c>
    </row>
    <row r="15" spans="1:19" s="3" customFormat="1" x14ac:dyDescent="0.2">
      <c r="A15" s="28" t="str">
        <f>IF(ROWS($B$3:B15)&lt;=$A$1,INDEX(Teilnehmer[Nr.],_xlfn.AGGREGATE(15,3,(Teilnehmer[Team]='SG Weinstadt 2'!$B$1)/(Teilnehmer[Team]='SG Weinstadt 2'!$B$1)*ROW(Teilnehmer[Team])-ROW(Teilnehmer[[#Headers],[Team]]),ROWS('SG Weinstadt 2'!$B$3:B15))),"")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14" priority="4" operator="notEqual">
      <formula>""</formula>
    </cfRule>
  </conditionalFormatting>
  <conditionalFormatting sqref="D1">
    <cfRule type="cellIs" dxfId="13" priority="3" operator="notEqual">
      <formula>""</formula>
    </cfRule>
  </conditionalFormatting>
  <conditionalFormatting sqref="I1">
    <cfRule type="cellIs" dxfId="12" priority="2" operator="notEqual">
      <formula>""</formula>
    </cfRule>
  </conditionalFormatting>
  <conditionalFormatting sqref="R14">
    <cfRule type="cellIs" dxfId="11"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erfassen'!D2:D211,'SV Winnenden'!B1)</f>
        <v>6</v>
      </c>
      <c r="B1" s="36" t="s">
        <v>35</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IF(ROWS($B$3:B3)&lt;=$A$1,INDEX(Teilnehmer[Nr.],_xlfn.AGGREGATE(15,3,(Teilnehmer[Team]='SV Winnenden'!$B$1)/(Teilnehmer[Team]='SV Winnenden'!$B$1)*ROW(Teilnehmer[Team])-ROW(Teilnehmer[[#Headers],[Team]]),ROWS('SV Winnenden'!$B$3:B3)))," ")</f>
        <v>65</v>
      </c>
      <c r="B3" s="20" t="str">
        <f>IF(A3=" "," ",INDEX(Teilnehmer[Name],'SV Winnenden'!A3))</f>
        <v>Widmann</v>
      </c>
      <c r="C3" s="27" t="str">
        <f>IF(A3=" "," ",INDEX(Teilnehmer[Vorname],'SV Winnenden'!A3))</f>
        <v>Lukas</v>
      </c>
      <c r="D3" s="20">
        <f>IF($A3=" "," ",INDEX(Teilnehmer[Wurf 1],'SV Winnenden'!$A3))</f>
        <v>9</v>
      </c>
      <c r="E3" s="21">
        <f>IF($A3=" "," ",INDEX(Teilnehmer[Wurf 2],'SV Winnenden'!$A3))</f>
        <v>8</v>
      </c>
      <c r="F3" s="21">
        <f>IF($A3=" "," ",INDEX(Teilnehmer[Wurf 3],'SV Winnenden'!$A3))</f>
        <v>8</v>
      </c>
      <c r="G3" s="21">
        <f>IF($A3=" "," ",INDEX(Teilnehmer[Wurf 4],'SV Winnenden'!$A3))</f>
        <v>10</v>
      </c>
      <c r="H3" s="24">
        <f>IF($A3=" "," ",SUM(D3:G3)-MIN(D3:G3))</f>
        <v>27</v>
      </c>
      <c r="I3" s="20">
        <f>IF($A3=" "," ",INDEX(Teilnehmer[Hürden 1],'SV Winnenden'!$A3))</f>
        <v>6.7</v>
      </c>
      <c r="J3" s="21">
        <f>IF($A3=" "," ",INDEX(Teilnehmer[Hürden 2],'SV Winnenden'!$A3))</f>
        <v>6.4</v>
      </c>
      <c r="K3" s="24">
        <f>IF($A3=" "," ",MIN(I3:J3))</f>
        <v>6.4</v>
      </c>
      <c r="L3" s="21">
        <f>IF($A3=" "," ",INDEX(Teilnehmer[Stabweit 1],'SV Winnenden'!$A3))</f>
        <v>11</v>
      </c>
      <c r="M3" s="21">
        <f>IF($A3=" "," ",INDEX(Teilnehmer[Stabweit 2],'SV Winnenden'!$A3))</f>
        <v>10</v>
      </c>
      <c r="N3" s="21">
        <f>IF($A3=" "," ",INDEX(Teilnehmer[Stabweit 3],'SV Winnenden'!$A3))</f>
        <v>11</v>
      </c>
      <c r="O3" s="22">
        <f t="shared" ref="O3:O13" si="0">IF($A3=" "," ",SUM(L3:N3)-MIN(L3:N3))</f>
        <v>22</v>
      </c>
      <c r="P3" s="47">
        <f>IF($A3=" "," ",INDEX(Teilnehmer[Springen 1],'SV Winnenden'!$A3))</f>
        <v>9</v>
      </c>
      <c r="Q3" s="22">
        <f>IF($A3=" "," ",INDEX(Teilnehmer[Springen 2],'SV Winnenden'!$A3))</f>
        <v>8.9</v>
      </c>
      <c r="R3" s="52">
        <f>IF($A3=" "," ",MIN(P3:Q3))</f>
        <v>8.9</v>
      </c>
    </row>
    <row r="4" spans="1:19" s="3" customFormat="1" x14ac:dyDescent="0.2">
      <c r="A4" s="38">
        <f>IF(ROWS($B$3:B4)&lt;=$A$1,INDEX(Teilnehmer[Nr.],_xlfn.AGGREGATE(15,3,(Teilnehmer[Team]='SV Winnenden'!$B$1)/(Teilnehmer[Team]='SV Winnenden'!$B$1)*ROW(Teilnehmer[Team])-ROW(Teilnehmer[[#Headers],[Team]]),ROWS('SV Winnenden'!$B$3:B4)))," ")</f>
        <v>66</v>
      </c>
      <c r="B4" s="20" t="str">
        <f>IF(A4=" "," ",INDEX(Teilnehmer[Name],'SV Winnenden'!A4))</f>
        <v>Uhl</v>
      </c>
      <c r="C4" s="27" t="str">
        <f>IF(A4=" "," ",INDEX(Teilnehmer[Vorname],'SV Winnenden'!A4))</f>
        <v>Maximilian</v>
      </c>
      <c r="D4" s="20">
        <f>IF($A4=" "," ",INDEX(Teilnehmer[Wurf 1],'SV Winnenden'!$A4))</f>
        <v>9</v>
      </c>
      <c r="E4" s="21">
        <f>IF($A4=" "," ",INDEX(Teilnehmer[Wurf 2],'SV Winnenden'!$A4))</f>
        <v>10</v>
      </c>
      <c r="F4" s="21">
        <f>IF($A4=" "," ",INDEX(Teilnehmer[Wurf 3],'SV Winnenden'!$A4))</f>
        <v>10</v>
      </c>
      <c r="G4" s="21">
        <f>IF($A4=" "," ",INDEX(Teilnehmer[Wurf 4],'SV Winnenden'!$A4))</f>
        <v>6</v>
      </c>
      <c r="H4" s="24">
        <f t="shared" ref="H4:H13" si="1">IF($A4=" "," ",SUM(D4:G4)-MIN(D4:G4))</f>
        <v>29</v>
      </c>
      <c r="I4" s="20">
        <f>IF($A4=" "," ",INDEX(Teilnehmer[Hürden 1],'SV Winnenden'!$A4))</f>
        <v>7.4</v>
      </c>
      <c r="J4" s="21">
        <f>IF($A4=" "," ",INDEX(Teilnehmer[Hürden 2],'SV Winnenden'!$A4))</f>
        <v>7.1</v>
      </c>
      <c r="K4" s="24">
        <f t="shared" ref="K4:K13" si="2">IF($A4=" "," ",MIN(I4:J4))</f>
        <v>7.1</v>
      </c>
      <c r="L4" s="21">
        <f>IF($A4=" "," ",INDEX(Teilnehmer[Stabweit 1],'SV Winnenden'!$A4))</f>
        <v>8</v>
      </c>
      <c r="M4" s="21">
        <f>IF($A4=" "," ",INDEX(Teilnehmer[Stabweit 2],'SV Winnenden'!$A4))</f>
        <v>8</v>
      </c>
      <c r="N4" s="21">
        <f>IF($A4=" "," ",INDEX(Teilnehmer[Stabweit 3],'SV Winnenden'!$A4))</f>
        <v>8</v>
      </c>
      <c r="O4" s="22">
        <f t="shared" si="0"/>
        <v>16</v>
      </c>
      <c r="P4" s="47">
        <f>IF($A4=" "," ",INDEX(Teilnehmer[Springen 1],'SV Winnenden'!$A4))</f>
        <v>11</v>
      </c>
      <c r="Q4" s="22">
        <f>IF($A4=" "," ",INDEX(Teilnehmer[Springen 2],'SV Winnenden'!$A4))</f>
        <v>10.9</v>
      </c>
      <c r="R4" s="52">
        <f t="shared" ref="R4:R12" si="3">IF($A4=" "," ",MIN(P4:Q4))</f>
        <v>10.9</v>
      </c>
    </row>
    <row r="5" spans="1:19" s="3" customFormat="1" x14ac:dyDescent="0.2">
      <c r="A5" s="38">
        <f>IF(ROWS($B$3:B5)&lt;=$A$1,INDEX(Teilnehmer[Nr.],_xlfn.AGGREGATE(15,3,(Teilnehmer[Team]='SV Winnenden'!$B$1)/(Teilnehmer[Team]='SV Winnenden'!$B$1)*ROW(Teilnehmer[Team])-ROW(Teilnehmer[[#Headers],[Team]]),ROWS('SV Winnenden'!$B$3:B5)))," ")</f>
        <v>67</v>
      </c>
      <c r="B5" s="20" t="str">
        <f>IF(A5=" "," ",INDEX(Teilnehmer[Name],'SV Winnenden'!A5))</f>
        <v>Hansen</v>
      </c>
      <c r="C5" s="27" t="str">
        <f>IF(A5=" "," ",INDEX(Teilnehmer[Vorname],'SV Winnenden'!A5))</f>
        <v>David</v>
      </c>
      <c r="D5" s="20">
        <f>IF($A5=" "," ",INDEX(Teilnehmer[Wurf 1],'SV Winnenden'!$A5))</f>
        <v>4</v>
      </c>
      <c r="E5" s="21">
        <f>IF($A5=" "," ",INDEX(Teilnehmer[Wurf 2],'SV Winnenden'!$A5))</f>
        <v>9</v>
      </c>
      <c r="F5" s="21">
        <f>IF($A5=" "," ",INDEX(Teilnehmer[Wurf 3],'SV Winnenden'!$A5))</f>
        <v>8</v>
      </c>
      <c r="G5" s="21">
        <f>IF($A5=" "," ",INDEX(Teilnehmer[Wurf 4],'SV Winnenden'!$A5))</f>
        <v>9</v>
      </c>
      <c r="H5" s="24">
        <f t="shared" si="1"/>
        <v>26</v>
      </c>
      <c r="I5" s="20">
        <f>IF($A5=" "," ",INDEX(Teilnehmer[Hürden 1],'SV Winnenden'!$A5))</f>
        <v>6.8</v>
      </c>
      <c r="J5" s="21">
        <f>IF($A5=" "," ",INDEX(Teilnehmer[Hürden 2],'SV Winnenden'!$A5))</f>
        <v>6.3</v>
      </c>
      <c r="K5" s="24">
        <f t="shared" si="2"/>
        <v>6.3</v>
      </c>
      <c r="L5" s="21">
        <f>IF($A5=" "," ",INDEX(Teilnehmer[Stabweit 1],'SV Winnenden'!$A5))</f>
        <v>10</v>
      </c>
      <c r="M5" s="21">
        <f>IF($A5=" "," ",INDEX(Teilnehmer[Stabweit 2],'SV Winnenden'!$A5))</f>
        <v>10</v>
      </c>
      <c r="N5" s="21">
        <f>IF($A5=" "," ",INDEX(Teilnehmer[Stabweit 3],'SV Winnenden'!$A5))</f>
        <v>10</v>
      </c>
      <c r="O5" s="22">
        <f t="shared" si="0"/>
        <v>20</v>
      </c>
      <c r="P5" s="47">
        <f>IF($A5=" "," ",INDEX(Teilnehmer[Springen 1],'SV Winnenden'!$A5))</f>
        <v>11.8</v>
      </c>
      <c r="Q5" s="22">
        <f>IF($A5=" "," ",INDEX(Teilnehmer[Springen 2],'SV Winnenden'!$A5))</f>
        <v>10.5</v>
      </c>
      <c r="R5" s="52">
        <f t="shared" si="3"/>
        <v>10.5</v>
      </c>
    </row>
    <row r="6" spans="1:19" s="3" customFormat="1" x14ac:dyDescent="0.2">
      <c r="A6" s="38">
        <f>IF(ROWS($B$3:B6)&lt;=$A$1,INDEX(Teilnehmer[Nr.],_xlfn.AGGREGATE(15,3,(Teilnehmer[Team]='SV Winnenden'!$B$1)/(Teilnehmer[Team]='SV Winnenden'!$B$1)*ROW(Teilnehmer[Team])-ROW(Teilnehmer[[#Headers],[Team]]),ROWS('SV Winnenden'!$B$3:B6)))," ")</f>
        <v>68</v>
      </c>
      <c r="B6" s="20" t="str">
        <f>IF(A6=" "," ",INDEX(Teilnehmer[Name],'SV Winnenden'!A6))</f>
        <v>Benz</v>
      </c>
      <c r="C6" s="27" t="str">
        <f>IF(A6=" "," ",INDEX(Teilnehmer[Vorname],'SV Winnenden'!A6))</f>
        <v>Kiara</v>
      </c>
      <c r="D6" s="20">
        <f>IF($A6=" "," ",INDEX(Teilnehmer[Wurf 1],'SV Winnenden'!$A6))</f>
        <v>10</v>
      </c>
      <c r="E6" s="21">
        <f>IF($A6=" "," ",INDEX(Teilnehmer[Wurf 2],'SV Winnenden'!$A6))</f>
        <v>8</v>
      </c>
      <c r="F6" s="21">
        <f>IF($A6=" "," ",INDEX(Teilnehmer[Wurf 3],'SV Winnenden'!$A6))</f>
        <v>10</v>
      </c>
      <c r="G6" s="21">
        <f>IF($A6=" "," ",INDEX(Teilnehmer[Wurf 4],'SV Winnenden'!$A6))</f>
        <v>11</v>
      </c>
      <c r="H6" s="24">
        <f t="shared" si="1"/>
        <v>31</v>
      </c>
      <c r="I6" s="20">
        <f>IF($A6=" "," ",INDEX(Teilnehmer[Hürden 1],'SV Winnenden'!$A6))</f>
        <v>6.6</v>
      </c>
      <c r="J6" s="21">
        <f>IF($A6=" "," ",INDEX(Teilnehmer[Hürden 2],'SV Winnenden'!$A6))</f>
        <v>6.4</v>
      </c>
      <c r="K6" s="24">
        <f t="shared" si="2"/>
        <v>6.4</v>
      </c>
      <c r="L6" s="21">
        <f>IF($A6=" "," ",INDEX(Teilnehmer[Stabweit 1],'SV Winnenden'!$A6))</f>
        <v>10</v>
      </c>
      <c r="M6" s="21">
        <f>IF($A6=" "," ",INDEX(Teilnehmer[Stabweit 2],'SV Winnenden'!$A6))</f>
        <v>9</v>
      </c>
      <c r="N6" s="21">
        <f>IF($A6=" "," ",INDEX(Teilnehmer[Stabweit 3],'SV Winnenden'!$A6))</f>
        <v>11</v>
      </c>
      <c r="O6" s="22">
        <f t="shared" si="0"/>
        <v>21</v>
      </c>
      <c r="P6" s="47">
        <f>IF($A6=" "," ",INDEX(Teilnehmer[Springen 1],'SV Winnenden'!$A6))</f>
        <v>10.7</v>
      </c>
      <c r="Q6" s="22">
        <f>IF($A6=" "," ",INDEX(Teilnehmer[Springen 2],'SV Winnenden'!$A6))</f>
        <v>11.5</v>
      </c>
      <c r="R6" s="52">
        <f t="shared" si="3"/>
        <v>10.7</v>
      </c>
    </row>
    <row r="7" spans="1:19" s="3" customFormat="1" x14ac:dyDescent="0.2">
      <c r="A7" s="38">
        <f>IF(ROWS($B$3:B7)&lt;=$A$1,INDEX(Teilnehmer[Nr.],_xlfn.AGGREGATE(15,3,(Teilnehmer[Team]='SV Winnenden'!$B$1)/(Teilnehmer[Team]='SV Winnenden'!$B$1)*ROW(Teilnehmer[Team])-ROW(Teilnehmer[[#Headers],[Team]]),ROWS('SV Winnenden'!$B$3:B7)))," ")</f>
        <v>69</v>
      </c>
      <c r="B7" s="20" t="str">
        <f>IF(A7=" "," ",INDEX(Teilnehmer[Name],'SV Winnenden'!A7))</f>
        <v>Bauder</v>
      </c>
      <c r="C7" s="27" t="str">
        <f>IF(A7=" "," ",INDEX(Teilnehmer[Vorname],'SV Winnenden'!A7))</f>
        <v>Franzy</v>
      </c>
      <c r="D7" s="20">
        <f>IF($A7=" "," ",INDEX(Teilnehmer[Wurf 1],'SV Winnenden'!$A7))</f>
        <v>9</v>
      </c>
      <c r="E7" s="21">
        <f>IF($A7=" "," ",INDEX(Teilnehmer[Wurf 2],'SV Winnenden'!$A7))</f>
        <v>8</v>
      </c>
      <c r="F7" s="21">
        <f>IF($A7=" "," ",INDEX(Teilnehmer[Wurf 3],'SV Winnenden'!$A7))</f>
        <v>9</v>
      </c>
      <c r="G7" s="21">
        <f>IF($A7=" "," ",INDEX(Teilnehmer[Wurf 4],'SV Winnenden'!$A7))</f>
        <v>9</v>
      </c>
      <c r="H7" s="24">
        <f t="shared" si="1"/>
        <v>27</v>
      </c>
      <c r="I7" s="20">
        <f>IF($A7=" "," ",INDEX(Teilnehmer[Hürden 1],'SV Winnenden'!$A7))</f>
        <v>6.7</v>
      </c>
      <c r="J7" s="21">
        <f>IF($A7=" "," ",INDEX(Teilnehmer[Hürden 2],'SV Winnenden'!$A7))</f>
        <v>6.5</v>
      </c>
      <c r="K7" s="24">
        <f t="shared" si="2"/>
        <v>6.5</v>
      </c>
      <c r="L7" s="21">
        <f>IF($A7=" "," ",INDEX(Teilnehmer[Stabweit 1],'SV Winnenden'!$A7))</f>
        <v>11</v>
      </c>
      <c r="M7" s="21">
        <f>IF($A7=" "," ",INDEX(Teilnehmer[Stabweit 2],'SV Winnenden'!$A7))</f>
        <v>11</v>
      </c>
      <c r="N7" s="21">
        <f>IF($A7=" "," ",INDEX(Teilnehmer[Stabweit 3],'SV Winnenden'!$A7))</f>
        <v>9</v>
      </c>
      <c r="O7" s="22">
        <f t="shared" si="0"/>
        <v>22</v>
      </c>
      <c r="P7" s="47">
        <f>IF($A7=" "," ",INDEX(Teilnehmer[Springen 1],'SV Winnenden'!$A7))</f>
        <v>9.8000000000000007</v>
      </c>
      <c r="Q7" s="22">
        <f>IF($A7=" "," ",INDEX(Teilnehmer[Springen 2],'SV Winnenden'!$A7))</f>
        <v>8</v>
      </c>
      <c r="R7" s="52">
        <f t="shared" si="3"/>
        <v>8</v>
      </c>
    </row>
    <row r="8" spans="1:19" s="3" customFormat="1" x14ac:dyDescent="0.2">
      <c r="A8" s="38">
        <f>IF(ROWS($B$3:B8)&lt;=$A$1,INDEX(Teilnehmer[Nr.],_xlfn.AGGREGATE(15,3,(Teilnehmer[Team]='SV Winnenden'!$B$1)/(Teilnehmer[Team]='SV Winnenden'!$B$1)*ROW(Teilnehmer[Team])-ROW(Teilnehmer[[#Headers],[Team]]),ROWS('SV Winnenden'!$B$3:B8)))," ")</f>
        <v>70</v>
      </c>
      <c r="B8" s="20" t="str">
        <f>IF(A8=" "," ",INDEX(Teilnehmer[Name],'SV Winnenden'!A8))</f>
        <v>Ziegenhagen</v>
      </c>
      <c r="C8" s="27" t="str">
        <f>IF(A8=" "," ",INDEX(Teilnehmer[Vorname],'SV Winnenden'!A8))</f>
        <v>Lisa</v>
      </c>
      <c r="D8" s="20">
        <f>IF($A8=" "," ",INDEX(Teilnehmer[Wurf 1],'SV Winnenden'!$A8))</f>
        <v>7</v>
      </c>
      <c r="E8" s="21">
        <f>IF($A8=" "," ",INDEX(Teilnehmer[Wurf 2],'SV Winnenden'!$A8))</f>
        <v>8</v>
      </c>
      <c r="F8" s="21">
        <f>IF($A8=" "," ",INDEX(Teilnehmer[Wurf 3],'SV Winnenden'!$A8))</f>
        <v>7</v>
      </c>
      <c r="G8" s="21">
        <f>IF($A8=" "," ",INDEX(Teilnehmer[Wurf 4],'SV Winnenden'!$A8))</f>
        <v>8</v>
      </c>
      <c r="H8" s="24">
        <f t="shared" si="1"/>
        <v>23</v>
      </c>
      <c r="I8" s="20">
        <f>IF($A8=" "," ",INDEX(Teilnehmer[Hürden 1],'SV Winnenden'!$A8))</f>
        <v>6.7</v>
      </c>
      <c r="J8" s="21">
        <f>IF($A8=" "," ",INDEX(Teilnehmer[Hürden 2],'SV Winnenden'!$A8))</f>
        <v>6.6</v>
      </c>
      <c r="K8" s="24">
        <f t="shared" si="2"/>
        <v>6.6</v>
      </c>
      <c r="L8" s="21">
        <f>IF($A8=" "," ",INDEX(Teilnehmer[Stabweit 1],'SV Winnenden'!$A8))</f>
        <v>7</v>
      </c>
      <c r="M8" s="21">
        <f>IF($A8=" "," ",INDEX(Teilnehmer[Stabweit 2],'SV Winnenden'!$A8))</f>
        <v>7</v>
      </c>
      <c r="N8" s="21">
        <f>IF($A8=" "," ",INDEX(Teilnehmer[Stabweit 3],'SV Winnenden'!$A8))</f>
        <v>9</v>
      </c>
      <c r="O8" s="22">
        <f t="shared" si="0"/>
        <v>16</v>
      </c>
      <c r="P8" s="47">
        <f>IF($A8=" "," ",INDEX(Teilnehmer[Springen 1],'SV Winnenden'!$A8))</f>
        <v>9.3000000000000007</v>
      </c>
      <c r="Q8" s="22">
        <f>IF($A8=" "," ",INDEX(Teilnehmer[Springen 2],'SV Winnenden'!$A8))</f>
        <v>8.6999999999999993</v>
      </c>
      <c r="R8" s="52">
        <f t="shared" si="3"/>
        <v>8.6999999999999993</v>
      </c>
    </row>
    <row r="9" spans="1:19" s="3" customFormat="1" x14ac:dyDescent="0.2">
      <c r="A9" s="38" t="str">
        <f>IF(ROWS($B$3:B9)&lt;=$A$1,INDEX(Teilnehmer[Nr.],_xlfn.AGGREGATE(15,3,(Teilnehmer[Team]='SV Winnenden'!$B$1)/(Teilnehmer[Team]='SV Winnenden'!$B$1)*ROW(Teilnehmer[Team])-ROW(Teilnehmer[[#Headers],[Team]]),ROWS('SV Winnenden'!$B$3:B9)))," ")</f>
        <v xml:space="preserve"> </v>
      </c>
      <c r="B9" s="20" t="str">
        <f>IF(A9=" "," ",INDEX(Teilnehmer[Name],'SV Winnenden'!A9))</f>
        <v xml:space="preserve"> </v>
      </c>
      <c r="C9" s="27" t="str">
        <f>IF(A9=" "," ",INDEX(Teilnehmer[Vorname],'SV Winnenden'!A9))</f>
        <v xml:space="preserve"> </v>
      </c>
      <c r="D9" s="20" t="str">
        <f>IF($A9=" "," ",INDEX(Teilnehmer[Wurf 1],'SV Winnenden'!$A9))</f>
        <v xml:space="preserve"> </v>
      </c>
      <c r="E9" s="21" t="str">
        <f>IF($A9=" "," ",INDEX(Teilnehmer[Wurf 2],'SV Winnenden'!$A9))</f>
        <v xml:space="preserve"> </v>
      </c>
      <c r="F9" s="21" t="str">
        <f>IF($A9=" "," ",INDEX(Teilnehmer[Wurf 3],'SV Winnenden'!$A9))</f>
        <v xml:space="preserve"> </v>
      </c>
      <c r="G9" s="21" t="str">
        <f>IF($A9=" "," ",INDEX(Teilnehmer[Wurf 4],'SV Winnenden'!$A9))</f>
        <v xml:space="preserve"> </v>
      </c>
      <c r="H9" s="24" t="str">
        <f t="shared" si="1"/>
        <v xml:space="preserve"> </v>
      </c>
      <c r="I9" s="20" t="str">
        <f>IF($A9=" "," ",INDEX(Teilnehmer[Hürden 1],'SV Winnenden'!$A9))</f>
        <v xml:space="preserve"> </v>
      </c>
      <c r="J9" s="21" t="str">
        <f>IF($A9=" "," ",INDEX(Teilnehmer[Hürden 2],'SV Winnenden'!$A9))</f>
        <v xml:space="preserve"> </v>
      </c>
      <c r="K9" s="24" t="str">
        <f t="shared" si="2"/>
        <v xml:space="preserve"> </v>
      </c>
      <c r="L9" s="21" t="str">
        <f>IF($A9=" "," ",INDEX(Teilnehmer[Stabweit 1],'SV Winnenden'!$A9))</f>
        <v xml:space="preserve"> </v>
      </c>
      <c r="M9" s="21" t="str">
        <f>IF($A9=" "," ",INDEX(Teilnehmer[Stabweit 2],'SV Winnenden'!$A9))</f>
        <v xml:space="preserve"> </v>
      </c>
      <c r="N9" s="21" t="str">
        <f>IF($A9=" "," ",INDEX(Teilnehmer[Stabweit 3],'SV Winnenden'!$A9))</f>
        <v xml:space="preserve"> </v>
      </c>
      <c r="O9" s="22" t="str">
        <f t="shared" si="0"/>
        <v xml:space="preserve"> </v>
      </c>
      <c r="P9" s="47" t="str">
        <f>IF($A9=" "," ",INDEX(Teilnehmer[Springen 1],'SV Winnenden'!$A9))</f>
        <v xml:space="preserve"> </v>
      </c>
      <c r="Q9" s="22" t="str">
        <f>IF($A9=" "," ",INDEX(Teilnehmer[Springen 2],'SV Winnenden'!$A9))</f>
        <v xml:space="preserve"> </v>
      </c>
      <c r="R9" s="52" t="str">
        <f t="shared" si="3"/>
        <v xml:space="preserve"> </v>
      </c>
    </row>
    <row r="10" spans="1:19" s="3" customFormat="1" x14ac:dyDescent="0.2">
      <c r="A10" s="38" t="str">
        <f>IF(ROWS($B$3:B10)&lt;=$A$1,INDEX(Teilnehmer[Nr.],_xlfn.AGGREGATE(15,3,(Teilnehmer[Team]='SV Winnenden'!$B$1)/(Teilnehmer[Team]='SV Winnenden'!$B$1)*ROW(Teilnehmer[Team])-ROW(Teilnehmer[[#Headers],[Team]]),ROWS('SV Winnenden'!$B$3:B10)))," ")</f>
        <v xml:space="preserve"> </v>
      </c>
      <c r="B10" s="20" t="str">
        <f>IF(A10=" "," ",INDEX(Teilnehmer[Name],'SV Winnenden'!A10))</f>
        <v xml:space="preserve"> </v>
      </c>
      <c r="C10" s="27" t="str">
        <f>IF(A10=" "," ",INDEX(Teilnehmer[Vorname],'SV Winnenden'!A10))</f>
        <v xml:space="preserve"> </v>
      </c>
      <c r="D10" s="20" t="str">
        <f>IF($A10=" "," ",INDEX(Teilnehmer[Wurf 1],'SV Winnenden'!$A10))</f>
        <v xml:space="preserve"> </v>
      </c>
      <c r="E10" s="21" t="str">
        <f>IF($A10=" "," ",INDEX(Teilnehmer[Wurf 2],'SV Winnenden'!$A10))</f>
        <v xml:space="preserve"> </v>
      </c>
      <c r="F10" s="21" t="str">
        <f>IF($A10=" "," ",INDEX(Teilnehmer[Wurf 3],'SV Winnenden'!$A10))</f>
        <v xml:space="preserve"> </v>
      </c>
      <c r="G10" s="21" t="str">
        <f>IF($A10=" "," ",INDEX(Teilnehmer[Wurf 4],'SV Winnenden'!$A10))</f>
        <v xml:space="preserve"> </v>
      </c>
      <c r="H10" s="24" t="str">
        <f t="shared" si="1"/>
        <v xml:space="preserve"> </v>
      </c>
      <c r="I10" s="20" t="str">
        <f>IF($A10=" "," ",INDEX(Teilnehmer[Hürden 1],'SV Winnenden'!$A10))</f>
        <v xml:space="preserve"> </v>
      </c>
      <c r="J10" s="21" t="str">
        <f>IF($A10=" "," ",INDEX(Teilnehmer[Hürden 2],'SV Winnenden'!$A10))</f>
        <v xml:space="preserve"> </v>
      </c>
      <c r="K10" s="24" t="str">
        <f t="shared" si="2"/>
        <v xml:space="preserve"> </v>
      </c>
      <c r="L10" s="21" t="str">
        <f>IF($A10=" "," ",INDEX(Teilnehmer[Stabweit 1],'SV Winnenden'!$A10))</f>
        <v xml:space="preserve"> </v>
      </c>
      <c r="M10" s="21" t="str">
        <f>IF($A10=" "," ",INDEX(Teilnehmer[Stabweit 2],'SV Winnenden'!$A10))</f>
        <v xml:space="preserve"> </v>
      </c>
      <c r="N10" s="21" t="str">
        <f>IF($A10=" "," ",INDEX(Teilnehmer[Stabweit 3],'SV Winnenden'!$A10))</f>
        <v xml:space="preserve"> </v>
      </c>
      <c r="O10" s="22" t="str">
        <f t="shared" si="0"/>
        <v xml:space="preserve"> </v>
      </c>
      <c r="P10" s="47" t="str">
        <f>IF($A10=" "," ",INDEX(Teilnehmer[Springen 1],'SV Winnenden'!$A10))</f>
        <v xml:space="preserve"> </v>
      </c>
      <c r="Q10" s="22" t="str">
        <f>IF($A10=" "," ",INDEX(Teilnehmer[Springen 2],'SV Winnenden'!$A10))</f>
        <v xml:space="preserve"> </v>
      </c>
      <c r="R10" s="52" t="str">
        <f t="shared" si="3"/>
        <v xml:space="preserve"> </v>
      </c>
    </row>
    <row r="11" spans="1:19" s="3" customFormat="1" x14ac:dyDescent="0.2">
      <c r="A11" s="38" t="str">
        <f>IF(ROWS($B$3:B11)&lt;=$A$1,INDEX(Teilnehmer[Nr.],_xlfn.AGGREGATE(15,3,(Teilnehmer[Team]='SV Winnenden'!$B$1)/(Teilnehmer[Team]='SV Winnenden'!$B$1)*ROW(Teilnehmer[Team])-ROW(Teilnehmer[[#Headers],[Team]]),ROWS('SV Winnenden'!$B$3:B11)))," ")</f>
        <v xml:space="preserve"> </v>
      </c>
      <c r="B11" s="20" t="str">
        <f>IF(A11=" "," ",INDEX(Teilnehmer[Name],'SV Winnenden'!A11))</f>
        <v xml:space="preserve"> </v>
      </c>
      <c r="C11" s="27" t="str">
        <f>IF(A11=" "," ",INDEX(Teilnehmer[Vorname],'SV Winnenden'!A11))</f>
        <v xml:space="preserve"> </v>
      </c>
      <c r="D11" s="20" t="str">
        <f>IF($A11=" "," ",INDEX(Teilnehmer[Wurf 1],'SV Winnenden'!$A11))</f>
        <v xml:space="preserve"> </v>
      </c>
      <c r="E11" s="21" t="str">
        <f>IF($A11=" "," ",INDEX(Teilnehmer[Wurf 2],'SV Winnenden'!$A11))</f>
        <v xml:space="preserve"> </v>
      </c>
      <c r="F11" s="21" t="str">
        <f>IF($A11=" "," ",INDEX(Teilnehmer[Wurf 3],'SV Winnenden'!$A11))</f>
        <v xml:space="preserve"> </v>
      </c>
      <c r="G11" s="21" t="str">
        <f>IF($A11=" "," ",INDEX(Teilnehmer[Wurf 4],'SV Winnenden'!$A11))</f>
        <v xml:space="preserve"> </v>
      </c>
      <c r="H11" s="24" t="str">
        <f t="shared" si="1"/>
        <v xml:space="preserve"> </v>
      </c>
      <c r="I11" s="20" t="str">
        <f>IF(A11=" "," ",INDEX(Teilnehmer[Hürden 1],'SV Winnenden'!A11))</f>
        <v xml:space="preserve"> </v>
      </c>
      <c r="J11" s="21" t="str">
        <f>IF(A11=" "," ",INDEX(Teilnehmer[Hürden 2],'SV Winnenden'!A11))</f>
        <v xml:space="preserve"> </v>
      </c>
      <c r="K11" s="24" t="str">
        <f t="shared" si="2"/>
        <v xml:space="preserve"> </v>
      </c>
      <c r="L11" s="21" t="str">
        <f>IF($A11=" "," ",INDEX(Teilnehmer[Stabweit 1],'SV Winnenden'!$A11))</f>
        <v xml:space="preserve"> </v>
      </c>
      <c r="M11" s="21" t="str">
        <f>IF($A11=" "," ",INDEX(Teilnehmer[Stabweit 2],'SV Winnenden'!$A11))</f>
        <v xml:space="preserve"> </v>
      </c>
      <c r="N11" s="21" t="str">
        <f>IF($A11=" "," ",INDEX(Teilnehmer[Stabweit 3],'SV Winnenden'!$A11))</f>
        <v xml:space="preserve"> </v>
      </c>
      <c r="O11" s="22" t="str">
        <f t="shared" si="0"/>
        <v xml:space="preserve"> </v>
      </c>
      <c r="P11" s="47" t="str">
        <f>IF($A11=" "," ",INDEX(Teilnehmer[Springen 1],'SV Winnenden'!$A11))</f>
        <v xml:space="preserve"> </v>
      </c>
      <c r="Q11" s="22" t="str">
        <f>IF($A11=" "," ",INDEX(Teilnehmer[Springen 2],'SV Winnenden'!$A11))</f>
        <v xml:space="preserve"> </v>
      </c>
      <c r="R11" s="52" t="str">
        <f t="shared" si="3"/>
        <v xml:space="preserve"> </v>
      </c>
    </row>
    <row r="12" spans="1:19" s="3" customFormat="1" x14ac:dyDescent="0.2">
      <c r="A12" s="38" t="str">
        <f>IF(ROWS($B$3:B12)&lt;=$A$1,INDEX(Teilnehmer[Nr.],_xlfn.AGGREGATE(15,3,(Teilnehmer[Team]='SV Winnenden'!$B$1)/(Teilnehmer[Team]='SV Winnenden'!$B$1)*ROW(Teilnehmer[Team])-ROW(Teilnehmer[[#Headers],[Team]]),ROWS('SV Winnenden'!$B$3:B12)))," ")</f>
        <v xml:space="preserve"> </v>
      </c>
      <c r="B12" s="20" t="str">
        <f>IF(A12=" "," ",INDEX(Teilnehmer[Name],'SV Winnenden'!A12))</f>
        <v xml:space="preserve"> </v>
      </c>
      <c r="C12" s="27" t="str">
        <f>IF(A12=" "," ",INDEX(Teilnehmer[Vorname],'SV Winnenden'!A12))</f>
        <v xml:space="preserve"> </v>
      </c>
      <c r="D12" s="20" t="str">
        <f>IF($A12=" "," ",INDEX(Teilnehmer[Wurf 1],'SV Winnenden'!$A12))</f>
        <v xml:space="preserve"> </v>
      </c>
      <c r="E12" s="21" t="str">
        <f>IF($A12=" "," ",INDEX(Teilnehmer[Wurf 2],'SV Winnenden'!$A12))</f>
        <v xml:space="preserve"> </v>
      </c>
      <c r="F12" s="21" t="str">
        <f>IF($A12=" "," ",INDEX(Teilnehmer[Wurf 3],'SV Winnenden'!$A12))</f>
        <v xml:space="preserve"> </v>
      </c>
      <c r="G12" s="21" t="str">
        <f>IF($A12=" "," ",INDEX(Teilnehmer[Wurf 4],'SV Winnenden'!$A12))</f>
        <v xml:space="preserve"> </v>
      </c>
      <c r="H12" s="24" t="str">
        <f t="shared" si="1"/>
        <v xml:space="preserve"> </v>
      </c>
      <c r="I12" s="20" t="str">
        <f>IF(A12=" "," ",INDEX(Teilnehmer[Hürden 1],'SV Winnenden'!A12))</f>
        <v xml:space="preserve"> </v>
      </c>
      <c r="J12" s="21" t="str">
        <f>IF(A12=" "," ",INDEX(Teilnehmer[Hürden 2],'SV Winnenden'!A12))</f>
        <v xml:space="preserve"> </v>
      </c>
      <c r="K12" s="24" t="str">
        <f t="shared" si="2"/>
        <v xml:space="preserve"> </v>
      </c>
      <c r="L12" s="21" t="str">
        <f>IF($A12=" "," ",INDEX(Teilnehmer[Stabweit 1],'SV Winnenden'!$A12))</f>
        <v xml:space="preserve"> </v>
      </c>
      <c r="M12" s="21" t="str">
        <f>IF($A12=" "," ",INDEX(Teilnehmer[Stabweit 2],'SV Winnenden'!$A12))</f>
        <v xml:space="preserve"> </v>
      </c>
      <c r="N12" s="21" t="str">
        <f>IF($A12=" "," ",INDEX(Teilnehmer[Stabweit 3],'SV Winnenden'!$A12))</f>
        <v xml:space="preserve"> </v>
      </c>
      <c r="O12" s="22" t="str">
        <f t="shared" si="0"/>
        <v xml:space="preserve"> </v>
      </c>
      <c r="P12" s="47" t="str">
        <f>IF($A12=" "," ",INDEX(Teilnehmer[Springen 1],'SV Winnenden'!$A12))</f>
        <v xml:space="preserve"> </v>
      </c>
      <c r="Q12" s="22" t="str">
        <f>IF($A12=" "," ",INDEX(Teilnehmer[Springen 2],'SV Winnenden'!$A12))</f>
        <v xml:space="preserve"> </v>
      </c>
      <c r="R12" s="52" t="str">
        <f t="shared" si="3"/>
        <v xml:space="preserve"> </v>
      </c>
    </row>
    <row r="13" spans="1:19" s="3" customFormat="1" x14ac:dyDescent="0.2">
      <c r="A13" s="38" t="str">
        <f>IF(ROWS($B$3:B13)&lt;=$A$1,INDEX(Teilnehmer[Nr.],_xlfn.AGGREGATE(15,3,(Teilnehmer[Team]='SV Winnenden'!$B$1)/(Teilnehmer[Team]='SV Winnenden'!$B$1)*ROW(Teilnehmer[Team])-ROW(Teilnehmer[[#Headers],[Team]]),ROWS('SV Winnenden'!$B$3:B13)))," ")</f>
        <v xml:space="preserve"> </v>
      </c>
      <c r="B13" s="20" t="str">
        <f>IF(A13=" "," ",INDEX(Teilnehmer[Name],'SV Winnenden'!A13))</f>
        <v xml:space="preserve"> </v>
      </c>
      <c r="C13" s="27" t="str">
        <f>IF(A13=" "," ",INDEX(Teilnehmer[Vorname],'SV Winnenden'!A13))</f>
        <v xml:space="preserve"> </v>
      </c>
      <c r="D13" s="20" t="str">
        <f>IF($A13=" "," ",INDEX(Teilnehmer[Wurf 1],'SV Winnenden'!$A13))</f>
        <v xml:space="preserve"> </v>
      </c>
      <c r="E13" s="21" t="str">
        <f>IF($A13=" "," ",INDEX(Teilnehmer[Wurf 2],'SV Winnenden'!$A13))</f>
        <v xml:space="preserve"> </v>
      </c>
      <c r="F13" s="21" t="str">
        <f>IF($A13=" "," ",INDEX(Teilnehmer[Wurf 3],'SV Winnenden'!$A13))</f>
        <v xml:space="preserve"> </v>
      </c>
      <c r="G13" s="21" t="str">
        <f>IF($A13=" "," ",INDEX(Teilnehmer[Wurf 4],'SV Winnenden'!$A13))</f>
        <v xml:space="preserve"> </v>
      </c>
      <c r="H13" s="24" t="str">
        <f t="shared" si="1"/>
        <v xml:space="preserve"> </v>
      </c>
      <c r="I13" s="20" t="str">
        <f>IF(A13=" "," ",INDEX(Teilnehmer[Hürden 1],'SV Winnenden'!A13))</f>
        <v xml:space="preserve"> </v>
      </c>
      <c r="J13" s="21" t="str">
        <f>IF(A13=" "," ",INDEX(Teilnehmer[Hürden 2],'SV Winnenden'!A13))</f>
        <v xml:space="preserve"> </v>
      </c>
      <c r="K13" s="24" t="str">
        <f t="shared" si="2"/>
        <v xml:space="preserve"> </v>
      </c>
      <c r="L13" s="21" t="str">
        <f>IF($A13=" "," ",INDEX(Teilnehmer[Stabweit 1],'SV Winnenden'!$A13))</f>
        <v xml:space="preserve"> </v>
      </c>
      <c r="M13" s="21" t="str">
        <f>IF($A13=" "," ",INDEX(Teilnehmer[Stabweit 2],'SV Winnenden'!$A13))</f>
        <v xml:space="preserve"> </v>
      </c>
      <c r="N13" s="21" t="str">
        <f>IF($A13=" "," ",INDEX(Teilnehmer[Stabweit 3],'SV Winnenden'!$A13))</f>
        <v xml:space="preserve"> </v>
      </c>
      <c r="O13" s="22" t="str">
        <f t="shared" si="0"/>
        <v xml:space="preserve"> </v>
      </c>
      <c r="P13" s="48" t="str">
        <f>IF($A13=" "," ",INDEX(Teilnehmer[Springen 1],'SV Winnenden'!$A13))</f>
        <v xml:space="preserve"> </v>
      </c>
      <c r="Q13" s="49" t="str">
        <f>IF($A13=" "," ",INDEX(Teilnehmer[Springen 2],'SV Winnenden'!$A13))</f>
        <v xml:space="preserve"> </v>
      </c>
      <c r="R13" s="52" t="str">
        <f>IF($A13=" "," ",MIN(P13:Q13))</f>
        <v xml:space="preserve"> </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163</v>
      </c>
      <c r="I14" s="30"/>
      <c r="J14" s="32"/>
      <c r="K14" s="33">
        <f>_xlfn.AGGREGATE(15,4,K3:K13,1) + _xlfn.AGGREGATE(15,4,K3:K13,2) + _xlfn.AGGREGATE(15,4,K3:K13,3) + _xlfn.AGGREGATE(15,4,K3:K13,4) + _xlfn.AGGREGATE(15,4,K3:K13,5) + _xlfn.AGGREGATE(15,4,K3:K13,6)</f>
        <v>39.300000000000004</v>
      </c>
      <c r="L14" s="32"/>
      <c r="M14" s="32"/>
      <c r="N14" s="32"/>
      <c r="O14" s="32">
        <f>_xlfn.AGGREGATE(14,4,O3:O13,1) + _xlfn.AGGREGATE(14,4,O3:O13,2) + _xlfn.AGGREGATE(14,4,O3:O13,3) + _xlfn.AGGREGATE(14,4,O3:O13,4) + _xlfn.AGGREGATE(14,4,O3:O13,5) + _xlfn.AGGREGATE(14,4,O3:O13,6)</f>
        <v>117</v>
      </c>
      <c r="P14" s="50"/>
      <c r="Q14" s="51"/>
      <c r="R14" s="53">
        <f>_xlfn.AGGREGATE(15,4,R3:R13,1) + _xlfn.AGGREGATE(15,4,R3:R13,2) + _xlfn.AGGREGATE(15,4,R3:R13,3) + _xlfn.AGGREGATE(15,4,R3:R13,4) + _xlfn.AGGREGATE(15,4,R3:R13,5) + _xlfn.AGGREGATE(15,4,R3:R13,6)</f>
        <v>57.699999999999996</v>
      </c>
    </row>
    <row r="15" spans="1:19" s="3" customFormat="1" x14ac:dyDescent="0.2">
      <c r="A15" s="28" t="str">
        <f>IF(ROWS($B$3:B15)&lt;=$A$1,INDEX(Teilnehmer[Nr.],_xlfn.AGGREGATE(15,3,(Teilnehmer[Team]='SV Winnenden'!$B$1)/(Teilnehmer[Team]='SV Winnenden'!$B$1)*ROW(Teilnehmer[Team])-ROW(Teilnehmer[[#Headers],[Team]]),ROWS('SV Winnenden'!$B$3:B15))),"")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10" priority="4" operator="notEqual">
      <formula>""</formula>
    </cfRule>
  </conditionalFormatting>
  <conditionalFormatting sqref="D1">
    <cfRule type="cellIs" dxfId="9" priority="3" operator="notEqual">
      <formula>""</formula>
    </cfRule>
  </conditionalFormatting>
  <conditionalFormatting sqref="I1">
    <cfRule type="cellIs" dxfId="8" priority="2" operator="notEqual">
      <formula>""</formula>
    </cfRule>
  </conditionalFormatting>
  <conditionalFormatting sqref="R14">
    <cfRule type="cellIs" dxfId="7"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erfassen'!D2:D211,'LG Limes-Rems'!B1)</f>
        <v>11</v>
      </c>
      <c r="B1" s="36" t="s">
        <v>36</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IF(ROWS($B$3:B3)&lt;=$A$1,INDEX(Teilnehmer[Nr.],_xlfn.AGGREGATE(15,3,(Teilnehmer[Team]='LG Limes-Rems'!$B$1)/(Teilnehmer[Team]='LG Limes-Rems'!$B$1)*ROW(Teilnehmer[Team])-ROW(Teilnehmer[[#Headers],[Team]]),ROWS('LG Limes-Rems'!$B$3:B3)))," ")</f>
        <v>92</v>
      </c>
      <c r="B3" s="20" t="str">
        <f>IF(A3=" "," ",INDEX(Teilnehmer[Name],'LG Limes-Rems'!A3))</f>
        <v>Abele</v>
      </c>
      <c r="C3" s="27" t="str">
        <f>IF(A3=" "," ",INDEX(Teilnehmer[Vorname],'LG Limes-Rems'!A3))</f>
        <v>Laurin</v>
      </c>
      <c r="D3" s="20">
        <f>IF($A3=" "," ",INDEX(Teilnehmer[Wurf 1],'LG Limes-Rems'!$A3))</f>
        <v>12</v>
      </c>
      <c r="E3" s="21">
        <f>IF($A3=" "," ",INDEX(Teilnehmer[Wurf 2],'LG Limes-Rems'!$A3))</f>
        <v>12</v>
      </c>
      <c r="F3" s="21">
        <f>IF($A3=" "," ",INDEX(Teilnehmer[Wurf 3],'LG Limes-Rems'!$A3))</f>
        <v>11</v>
      </c>
      <c r="G3" s="21">
        <f>IF($A3=" "," ",INDEX(Teilnehmer[Wurf 4],'LG Limes-Rems'!$A3))</f>
        <v>13</v>
      </c>
      <c r="H3" s="24">
        <f>IF($A3=" "," ",SUM(D3:G3)-MIN(D3:G3))</f>
        <v>37</v>
      </c>
      <c r="I3" s="20">
        <f>IF($A3=" "," ",INDEX(Teilnehmer[Hürden 1],'LG Limes-Rems'!$A3))</f>
        <v>5.4</v>
      </c>
      <c r="J3" s="21">
        <f>IF($A3=" "," ",INDEX(Teilnehmer[Hürden 2],'LG Limes-Rems'!$A3))</f>
        <v>12.5</v>
      </c>
      <c r="K3" s="24">
        <f>IF($A3=" "," ",MIN(I3:J3))</f>
        <v>5.4</v>
      </c>
      <c r="L3" s="21">
        <f>IF($A3=" "," ",INDEX(Teilnehmer[Stabweit 1],'LG Limes-Rems'!$A3))</f>
        <v>11</v>
      </c>
      <c r="M3" s="21">
        <f>IF($A3=" "," ",INDEX(Teilnehmer[Stabweit 2],'LG Limes-Rems'!$A3))</f>
        <v>13</v>
      </c>
      <c r="N3" s="21">
        <f>IF($A3=" "," ",INDEX(Teilnehmer[Stabweit 3],'LG Limes-Rems'!$A3))</f>
        <v>11</v>
      </c>
      <c r="O3" s="22">
        <f t="shared" ref="O3:O13" si="0">IF($A3=" "," ",SUM(L3:N3)-MIN(L3:N3))</f>
        <v>24</v>
      </c>
      <c r="P3" s="47">
        <f>IF($A3=" "," ",INDEX(Teilnehmer[Springen 1],'LG Limes-Rems'!$A3))</f>
        <v>8.8000000000000007</v>
      </c>
      <c r="Q3" s="22">
        <f>IF($A3=" "," ",INDEX(Teilnehmer[Springen 2],'LG Limes-Rems'!$A3))</f>
        <v>9.4</v>
      </c>
      <c r="R3" s="52">
        <f>IF($A3=" "," ",MIN(P3:Q3))</f>
        <v>8.8000000000000007</v>
      </c>
    </row>
    <row r="4" spans="1:19" s="3" customFormat="1" x14ac:dyDescent="0.2">
      <c r="A4" s="38">
        <f>IF(ROWS($B$3:B4)&lt;=$A$1,INDEX(Teilnehmer[Nr.],_xlfn.AGGREGATE(15,3,(Teilnehmer[Team]='LG Limes-Rems'!$B$1)/(Teilnehmer[Team]='LG Limes-Rems'!$B$1)*ROW(Teilnehmer[Team])-ROW(Teilnehmer[[#Headers],[Team]]),ROWS('LG Limes-Rems'!$B$3:B4)))," ")</f>
        <v>93</v>
      </c>
      <c r="B4" s="20" t="str">
        <f>IF(A4=" "," ",INDEX(Teilnehmer[Name],'LG Limes-Rems'!A4))</f>
        <v>Weiß</v>
      </c>
      <c r="C4" s="27" t="str">
        <f>IF(A4=" "," ",INDEX(Teilnehmer[Vorname],'LG Limes-Rems'!A4))</f>
        <v>Nils</v>
      </c>
      <c r="D4" s="20">
        <f>IF($A4=" "," ",INDEX(Teilnehmer[Wurf 1],'LG Limes-Rems'!$A4))</f>
        <v>8</v>
      </c>
      <c r="E4" s="21">
        <f>IF($A4=" "," ",INDEX(Teilnehmer[Wurf 2],'LG Limes-Rems'!$A4))</f>
        <v>11</v>
      </c>
      <c r="F4" s="21">
        <f>IF($A4=" "," ",INDEX(Teilnehmer[Wurf 3],'LG Limes-Rems'!$A4))</f>
        <v>11</v>
      </c>
      <c r="G4" s="21">
        <f>IF($A4=" "," ",INDEX(Teilnehmer[Wurf 4],'LG Limes-Rems'!$A4))</f>
        <v>11</v>
      </c>
      <c r="H4" s="24">
        <f t="shared" ref="H4:H13" si="1">IF($A4=" "," ",SUM(D4:G4)-MIN(D4:G4))</f>
        <v>33</v>
      </c>
      <c r="I4" s="20">
        <f>IF($A4=" "," ",INDEX(Teilnehmer[Hürden 1],'LG Limes-Rems'!$A4))</f>
        <v>5.8</v>
      </c>
      <c r="J4" s="21">
        <f>IF($A4=" "," ",INDEX(Teilnehmer[Hürden 2],'LG Limes-Rems'!$A4))</f>
        <v>6</v>
      </c>
      <c r="K4" s="24">
        <f t="shared" ref="K4:K13" si="2">IF($A4=" "," ",MIN(I4:J4))</f>
        <v>5.8</v>
      </c>
      <c r="L4" s="21">
        <f>IF($A4=" "," ",INDEX(Teilnehmer[Stabweit 1],'LG Limes-Rems'!$A4))</f>
        <v>12</v>
      </c>
      <c r="M4" s="21">
        <f>IF($A4=" "," ",INDEX(Teilnehmer[Stabweit 2],'LG Limes-Rems'!$A4))</f>
        <v>0</v>
      </c>
      <c r="N4" s="21">
        <f>IF($A4=" "," ",INDEX(Teilnehmer[Stabweit 3],'LG Limes-Rems'!$A4))</f>
        <v>12</v>
      </c>
      <c r="O4" s="22">
        <f t="shared" si="0"/>
        <v>24</v>
      </c>
      <c r="P4" s="47">
        <f>IF($A4=" "," ",INDEX(Teilnehmer[Springen 1],'LG Limes-Rems'!$A4))</f>
        <v>6.9</v>
      </c>
      <c r="Q4" s="22">
        <f>IF($A4=" "," ",INDEX(Teilnehmer[Springen 2],'LG Limes-Rems'!$A4))</f>
        <v>6.6</v>
      </c>
      <c r="R4" s="52">
        <f t="shared" ref="R4:R12" si="3">IF($A4=" "," ",MIN(P4:Q4))</f>
        <v>6.6</v>
      </c>
    </row>
    <row r="5" spans="1:19" s="3" customFormat="1" x14ac:dyDescent="0.2">
      <c r="A5" s="38">
        <f>IF(ROWS($B$3:B5)&lt;=$A$1,INDEX(Teilnehmer[Nr.],_xlfn.AGGREGATE(15,3,(Teilnehmer[Team]='LG Limes-Rems'!$B$1)/(Teilnehmer[Team]='LG Limes-Rems'!$B$1)*ROW(Teilnehmer[Team])-ROW(Teilnehmer[[#Headers],[Team]]),ROWS('LG Limes-Rems'!$B$3:B5)))," ")</f>
        <v>94</v>
      </c>
      <c r="B5" s="20" t="str">
        <f>IF(A5=" "," ",INDEX(Teilnehmer[Name],'LG Limes-Rems'!A5))</f>
        <v>Wahl</v>
      </c>
      <c r="C5" s="27" t="str">
        <f>IF(A5=" "," ",INDEX(Teilnehmer[Vorname],'LG Limes-Rems'!A5))</f>
        <v>Mattis</v>
      </c>
      <c r="D5" s="20">
        <f>IF($A5=" "," ",INDEX(Teilnehmer[Wurf 1],'LG Limes-Rems'!$A5))</f>
        <v>11</v>
      </c>
      <c r="E5" s="21">
        <f>IF($A5=" "," ",INDEX(Teilnehmer[Wurf 2],'LG Limes-Rems'!$A5))</f>
        <v>9</v>
      </c>
      <c r="F5" s="21">
        <f>IF($A5=" "," ",INDEX(Teilnehmer[Wurf 3],'LG Limes-Rems'!$A5))</f>
        <v>11</v>
      </c>
      <c r="G5" s="21">
        <f>IF($A5=" "," ",INDEX(Teilnehmer[Wurf 4],'LG Limes-Rems'!$A5))</f>
        <v>9</v>
      </c>
      <c r="H5" s="24">
        <f t="shared" si="1"/>
        <v>31</v>
      </c>
      <c r="I5" s="20">
        <f>IF($A5=" "," ",INDEX(Teilnehmer[Hürden 1],'LG Limes-Rems'!$A5))</f>
        <v>5.9</v>
      </c>
      <c r="J5" s="21">
        <f>IF($A5=" "," ",INDEX(Teilnehmer[Hürden 2],'LG Limes-Rems'!$A5))</f>
        <v>6.1</v>
      </c>
      <c r="K5" s="24">
        <f t="shared" si="2"/>
        <v>5.9</v>
      </c>
      <c r="L5" s="21">
        <f>IF($A5=" "," ",INDEX(Teilnehmer[Stabweit 1],'LG Limes-Rems'!$A5))</f>
        <v>11</v>
      </c>
      <c r="M5" s="21">
        <f>IF($A5=" "," ",INDEX(Teilnehmer[Stabweit 2],'LG Limes-Rems'!$A5))</f>
        <v>10</v>
      </c>
      <c r="N5" s="21">
        <f>IF($A5=" "," ",INDEX(Teilnehmer[Stabweit 3],'LG Limes-Rems'!$A5))</f>
        <v>10</v>
      </c>
      <c r="O5" s="22">
        <f t="shared" si="0"/>
        <v>21</v>
      </c>
      <c r="P5" s="47">
        <f>IF($A5=" "," ",INDEX(Teilnehmer[Springen 1],'LG Limes-Rems'!$A5))</f>
        <v>8</v>
      </c>
      <c r="Q5" s="22">
        <f>IF($A5=" "," ",INDEX(Teilnehmer[Springen 2],'LG Limes-Rems'!$A5))</f>
        <v>7.8</v>
      </c>
      <c r="R5" s="52">
        <f t="shared" si="3"/>
        <v>7.8</v>
      </c>
    </row>
    <row r="6" spans="1:19" s="3" customFormat="1" x14ac:dyDescent="0.2">
      <c r="A6" s="38">
        <f>IF(ROWS($B$3:B6)&lt;=$A$1,INDEX(Teilnehmer[Nr.],_xlfn.AGGREGATE(15,3,(Teilnehmer[Team]='LG Limes-Rems'!$B$1)/(Teilnehmer[Team]='LG Limes-Rems'!$B$1)*ROW(Teilnehmer[Team])-ROW(Teilnehmer[[#Headers],[Team]]),ROWS('LG Limes-Rems'!$B$3:B6)))," ")</f>
        <v>95</v>
      </c>
      <c r="B6" s="20" t="str">
        <f>IF(A6=" "," ",INDEX(Teilnehmer[Name],'LG Limes-Rems'!A6))</f>
        <v>Harr</v>
      </c>
      <c r="C6" s="27" t="str">
        <f>IF(A6=" "," ",INDEX(Teilnehmer[Vorname],'LG Limes-Rems'!A6))</f>
        <v>Nele</v>
      </c>
      <c r="D6" s="20">
        <f>IF($A6=" "," ",INDEX(Teilnehmer[Wurf 1],'LG Limes-Rems'!$A6))</f>
        <v>9</v>
      </c>
      <c r="E6" s="21">
        <f>IF($A6=" "," ",INDEX(Teilnehmer[Wurf 2],'LG Limes-Rems'!$A6))</f>
        <v>9</v>
      </c>
      <c r="F6" s="21">
        <f>IF($A6=" "," ",INDEX(Teilnehmer[Wurf 3],'LG Limes-Rems'!$A6))</f>
        <v>9</v>
      </c>
      <c r="G6" s="21">
        <f>IF($A6=" "," ",INDEX(Teilnehmer[Wurf 4],'LG Limes-Rems'!$A6))</f>
        <v>8</v>
      </c>
      <c r="H6" s="24">
        <f t="shared" si="1"/>
        <v>27</v>
      </c>
      <c r="I6" s="20">
        <f>IF($A6=" "," ",INDEX(Teilnehmer[Hürden 1],'LG Limes-Rems'!$A6))</f>
        <v>5.8</v>
      </c>
      <c r="J6" s="21">
        <f>IF($A6=" "," ",INDEX(Teilnehmer[Hürden 2],'LG Limes-Rems'!$A6))</f>
        <v>6</v>
      </c>
      <c r="K6" s="24">
        <f t="shared" si="2"/>
        <v>5.8</v>
      </c>
      <c r="L6" s="21">
        <f>IF($A6=" "," ",INDEX(Teilnehmer[Stabweit 1],'LG Limes-Rems'!$A6))</f>
        <v>10</v>
      </c>
      <c r="M6" s="21">
        <f>IF($A6=" "," ",INDEX(Teilnehmer[Stabweit 2],'LG Limes-Rems'!$A6))</f>
        <v>11</v>
      </c>
      <c r="N6" s="21">
        <f>IF($A6=" "," ",INDEX(Teilnehmer[Stabweit 3],'LG Limes-Rems'!$A6))</f>
        <v>11</v>
      </c>
      <c r="O6" s="22">
        <f t="shared" si="0"/>
        <v>22</v>
      </c>
      <c r="P6" s="47">
        <f>IF($A6=" "," ",INDEX(Teilnehmer[Springen 1],'LG Limes-Rems'!$A6))</f>
        <v>6.9</v>
      </c>
      <c r="Q6" s="22">
        <f>IF($A6=" "," ",INDEX(Teilnehmer[Springen 2],'LG Limes-Rems'!$A6))</f>
        <v>7.3</v>
      </c>
      <c r="R6" s="52">
        <f t="shared" si="3"/>
        <v>6.9</v>
      </c>
    </row>
    <row r="7" spans="1:19" s="3" customFormat="1" x14ac:dyDescent="0.2">
      <c r="A7" s="38">
        <f>IF(ROWS($B$3:B7)&lt;=$A$1,INDEX(Teilnehmer[Nr.],_xlfn.AGGREGATE(15,3,(Teilnehmer[Team]='LG Limes-Rems'!$B$1)/(Teilnehmer[Team]='LG Limes-Rems'!$B$1)*ROW(Teilnehmer[Team])-ROW(Teilnehmer[[#Headers],[Team]]),ROWS('LG Limes-Rems'!$B$3:B7)))," ")</f>
        <v>96</v>
      </c>
      <c r="B7" s="20" t="str">
        <f>IF(A7=" "," ",INDEX(Teilnehmer[Name],'LG Limes-Rems'!A7))</f>
        <v>Schwarz</v>
      </c>
      <c r="C7" s="27" t="str">
        <f>IF(A7=" "," ",INDEX(Teilnehmer[Vorname],'LG Limes-Rems'!A7))</f>
        <v>Tamina</v>
      </c>
      <c r="D7" s="20">
        <f>IF($A7=" "," ",INDEX(Teilnehmer[Wurf 1],'LG Limes-Rems'!$A7))</f>
        <v>7</v>
      </c>
      <c r="E7" s="21">
        <f>IF($A7=" "," ",INDEX(Teilnehmer[Wurf 2],'LG Limes-Rems'!$A7))</f>
        <v>8</v>
      </c>
      <c r="F7" s="21">
        <f>IF($A7=" "," ",INDEX(Teilnehmer[Wurf 3],'LG Limes-Rems'!$A7))</f>
        <v>9</v>
      </c>
      <c r="G7" s="21">
        <f>IF($A7=" "," ",INDEX(Teilnehmer[Wurf 4],'LG Limes-Rems'!$A7))</f>
        <v>10</v>
      </c>
      <c r="H7" s="24">
        <f t="shared" si="1"/>
        <v>27</v>
      </c>
      <c r="I7" s="20">
        <f>IF($A7=" "," ",INDEX(Teilnehmer[Hürden 1],'LG Limes-Rems'!$A7))</f>
        <v>5.8</v>
      </c>
      <c r="J7" s="21">
        <f>IF($A7=" "," ",INDEX(Teilnehmer[Hürden 2],'LG Limes-Rems'!$A7))</f>
        <v>6</v>
      </c>
      <c r="K7" s="24">
        <f t="shared" si="2"/>
        <v>5.8</v>
      </c>
      <c r="L7" s="21">
        <f>IF($A7=" "," ",INDEX(Teilnehmer[Stabweit 1],'LG Limes-Rems'!$A7))</f>
        <v>10</v>
      </c>
      <c r="M7" s="21">
        <f>IF($A7=" "," ",INDEX(Teilnehmer[Stabweit 2],'LG Limes-Rems'!$A7))</f>
        <v>11</v>
      </c>
      <c r="N7" s="21">
        <f>IF($A7=" "," ",INDEX(Teilnehmer[Stabweit 3],'LG Limes-Rems'!$A7))</f>
        <v>11</v>
      </c>
      <c r="O7" s="22">
        <f t="shared" si="0"/>
        <v>22</v>
      </c>
      <c r="P7" s="47">
        <f>IF($A7=" "," ",INDEX(Teilnehmer[Springen 1],'LG Limes-Rems'!$A7))</f>
        <v>7.6</v>
      </c>
      <c r="Q7" s="22">
        <f>IF($A7=" "," ",INDEX(Teilnehmer[Springen 2],'LG Limes-Rems'!$A7))</f>
        <v>7.5</v>
      </c>
      <c r="R7" s="52">
        <f t="shared" si="3"/>
        <v>7.5</v>
      </c>
    </row>
    <row r="8" spans="1:19" s="3" customFormat="1" x14ac:dyDescent="0.2">
      <c r="A8" s="38">
        <f>IF(ROWS($B$3:B8)&lt;=$A$1,INDEX(Teilnehmer[Nr.],_xlfn.AGGREGATE(15,3,(Teilnehmer[Team]='LG Limes-Rems'!$B$1)/(Teilnehmer[Team]='LG Limes-Rems'!$B$1)*ROW(Teilnehmer[Team])-ROW(Teilnehmer[[#Headers],[Team]]),ROWS('LG Limes-Rems'!$B$3:B8)))," ")</f>
        <v>97</v>
      </c>
      <c r="B8" s="20" t="str">
        <f>IF(A8=" "," ",INDEX(Teilnehmer[Name],'LG Limes-Rems'!A8))</f>
        <v>Reik</v>
      </c>
      <c r="C8" s="27" t="str">
        <f>IF(A8=" "," ",INDEX(Teilnehmer[Vorname],'LG Limes-Rems'!A8))</f>
        <v>Jakob</v>
      </c>
      <c r="D8" s="20">
        <f>IF($A8=" "," ",INDEX(Teilnehmer[Wurf 1],'LG Limes-Rems'!$A8))</f>
        <v>8</v>
      </c>
      <c r="E8" s="21">
        <f>IF($A8=" "," ",INDEX(Teilnehmer[Wurf 2],'LG Limes-Rems'!$A8))</f>
        <v>8</v>
      </c>
      <c r="F8" s="21">
        <f>IF($A8=" "," ",INDEX(Teilnehmer[Wurf 3],'LG Limes-Rems'!$A8))</f>
        <v>10</v>
      </c>
      <c r="G8" s="21">
        <f>IF($A8=" "," ",INDEX(Teilnehmer[Wurf 4],'LG Limes-Rems'!$A8))</f>
        <v>9</v>
      </c>
      <c r="H8" s="24">
        <f t="shared" si="1"/>
        <v>27</v>
      </c>
      <c r="I8" s="20">
        <f>IF($A8=" "," ",INDEX(Teilnehmer[Hürden 1],'LG Limes-Rems'!$A8))</f>
        <v>6.2</v>
      </c>
      <c r="J8" s="21">
        <f>IF($A8=" "," ",INDEX(Teilnehmer[Hürden 2],'LG Limes-Rems'!$A8))</f>
        <v>6.3</v>
      </c>
      <c r="K8" s="24">
        <f t="shared" si="2"/>
        <v>6.2</v>
      </c>
      <c r="L8" s="21">
        <f>IF($A8=" "," ",INDEX(Teilnehmer[Stabweit 1],'LG Limes-Rems'!$A8))</f>
        <v>10</v>
      </c>
      <c r="M8" s="21">
        <f>IF($A8=" "," ",INDEX(Teilnehmer[Stabweit 2],'LG Limes-Rems'!$A8))</f>
        <v>10</v>
      </c>
      <c r="N8" s="21">
        <f>IF($A8=" "," ",INDEX(Teilnehmer[Stabweit 3],'LG Limes-Rems'!$A8))</f>
        <v>8</v>
      </c>
      <c r="O8" s="22">
        <f t="shared" si="0"/>
        <v>20</v>
      </c>
      <c r="P8" s="47">
        <f>IF($A8=" "," ",INDEX(Teilnehmer[Springen 1],'LG Limes-Rems'!$A8))</f>
        <v>8.8000000000000007</v>
      </c>
      <c r="Q8" s="22">
        <f>IF($A8=" "," ",INDEX(Teilnehmer[Springen 2],'LG Limes-Rems'!$A8))</f>
        <v>16.899999999999999</v>
      </c>
      <c r="R8" s="52">
        <f t="shared" si="3"/>
        <v>8.8000000000000007</v>
      </c>
    </row>
    <row r="9" spans="1:19" s="3" customFormat="1" x14ac:dyDescent="0.2">
      <c r="A9" s="38">
        <f>IF(ROWS($B$3:B9)&lt;=$A$1,INDEX(Teilnehmer[Nr.],_xlfn.AGGREGATE(15,3,(Teilnehmer[Team]='LG Limes-Rems'!$B$1)/(Teilnehmer[Team]='LG Limes-Rems'!$B$1)*ROW(Teilnehmer[Team])-ROW(Teilnehmer[[#Headers],[Team]]),ROWS('LG Limes-Rems'!$B$3:B9)))," ")</f>
        <v>98</v>
      </c>
      <c r="B9" s="20" t="str">
        <f>IF(A9=" "," ",INDEX(Teilnehmer[Name],'LG Limes-Rems'!A9))</f>
        <v>Heinz</v>
      </c>
      <c r="C9" s="27" t="str">
        <f>IF(A9=" "," ",INDEX(Teilnehmer[Vorname],'LG Limes-Rems'!A9))</f>
        <v>Tobias</v>
      </c>
      <c r="D9" s="20">
        <f>IF($A9=" "," ",INDEX(Teilnehmer[Wurf 1],'LG Limes-Rems'!$A9))</f>
        <v>9</v>
      </c>
      <c r="E9" s="21">
        <f>IF($A9=" "," ",INDEX(Teilnehmer[Wurf 2],'LG Limes-Rems'!$A9))</f>
        <v>11</v>
      </c>
      <c r="F9" s="21">
        <f>IF($A9=" "," ",INDEX(Teilnehmer[Wurf 3],'LG Limes-Rems'!$A9))</f>
        <v>8</v>
      </c>
      <c r="G9" s="21">
        <f>IF($A9=" "," ",INDEX(Teilnehmer[Wurf 4],'LG Limes-Rems'!$A9))</f>
        <v>9</v>
      </c>
      <c r="H9" s="24">
        <f t="shared" si="1"/>
        <v>29</v>
      </c>
      <c r="I9" s="20">
        <f>IF($A9=" "," ",INDEX(Teilnehmer[Hürden 1],'LG Limes-Rems'!$A9))</f>
        <v>6.4</v>
      </c>
      <c r="J9" s="21">
        <f>IF($A9=" "," ",INDEX(Teilnehmer[Hürden 2],'LG Limes-Rems'!$A9))</f>
        <v>6.4</v>
      </c>
      <c r="K9" s="24">
        <f t="shared" si="2"/>
        <v>6.4</v>
      </c>
      <c r="L9" s="21">
        <f>IF($A9=" "," ",INDEX(Teilnehmer[Stabweit 1],'LG Limes-Rems'!$A9))</f>
        <v>0</v>
      </c>
      <c r="M9" s="21">
        <f>IF($A9=" "," ",INDEX(Teilnehmer[Stabweit 2],'LG Limes-Rems'!$A9))</f>
        <v>11</v>
      </c>
      <c r="N9" s="21">
        <f>IF($A9=" "," ",INDEX(Teilnehmer[Stabweit 3],'LG Limes-Rems'!$A9))</f>
        <v>11</v>
      </c>
      <c r="O9" s="22">
        <f t="shared" si="0"/>
        <v>22</v>
      </c>
      <c r="P9" s="47">
        <f>IF($A9=" "," ",INDEX(Teilnehmer[Springen 1],'LG Limes-Rems'!$A9))</f>
        <v>8.6</v>
      </c>
      <c r="Q9" s="22">
        <f>IF($A9=" "," ",INDEX(Teilnehmer[Springen 2],'LG Limes-Rems'!$A9))</f>
        <v>8.1</v>
      </c>
      <c r="R9" s="52">
        <f t="shared" si="3"/>
        <v>8.1</v>
      </c>
    </row>
    <row r="10" spans="1:19" s="3" customFormat="1" x14ac:dyDescent="0.2">
      <c r="A10" s="38">
        <f>IF(ROWS($B$3:B10)&lt;=$A$1,INDEX(Teilnehmer[Nr.],_xlfn.AGGREGATE(15,3,(Teilnehmer[Team]='LG Limes-Rems'!$B$1)/(Teilnehmer[Team]='LG Limes-Rems'!$B$1)*ROW(Teilnehmer[Team])-ROW(Teilnehmer[[#Headers],[Team]]),ROWS('LG Limes-Rems'!$B$3:B10)))," ")</f>
        <v>99</v>
      </c>
      <c r="B10" s="20" t="str">
        <f>IF(A10=" "," ",INDEX(Teilnehmer[Name],'LG Limes-Rems'!A10))</f>
        <v>Fink</v>
      </c>
      <c r="C10" s="27" t="str">
        <f>IF(A10=" "," ",INDEX(Teilnehmer[Vorname],'LG Limes-Rems'!A10))</f>
        <v>Moritz</v>
      </c>
      <c r="D10" s="20">
        <f>IF($A10=" "," ",INDEX(Teilnehmer[Wurf 1],'LG Limes-Rems'!$A10))</f>
        <v>9</v>
      </c>
      <c r="E10" s="21">
        <f>IF($A10=" "," ",INDEX(Teilnehmer[Wurf 2],'LG Limes-Rems'!$A10))</f>
        <v>8</v>
      </c>
      <c r="F10" s="21">
        <f>IF($A10=" "," ",INDEX(Teilnehmer[Wurf 3],'LG Limes-Rems'!$A10))</f>
        <v>8</v>
      </c>
      <c r="G10" s="21">
        <f>IF($A10=" "," ",INDEX(Teilnehmer[Wurf 4],'LG Limes-Rems'!$A10))</f>
        <v>8</v>
      </c>
      <c r="H10" s="24">
        <f t="shared" si="1"/>
        <v>25</v>
      </c>
      <c r="I10" s="20">
        <f>IF($A10=" "," ",INDEX(Teilnehmer[Hürden 1],'LG Limes-Rems'!$A10))</f>
        <v>6.1</v>
      </c>
      <c r="J10" s="21">
        <f>IF($A10=" "," ",INDEX(Teilnehmer[Hürden 2],'LG Limes-Rems'!$A10))</f>
        <v>6</v>
      </c>
      <c r="K10" s="24">
        <f t="shared" si="2"/>
        <v>6</v>
      </c>
      <c r="L10" s="21">
        <f>IF($A10=" "," ",INDEX(Teilnehmer[Stabweit 1],'LG Limes-Rems'!$A10))</f>
        <v>11</v>
      </c>
      <c r="M10" s="21">
        <f>IF($A10=" "," ",INDEX(Teilnehmer[Stabweit 2],'LG Limes-Rems'!$A10))</f>
        <v>11</v>
      </c>
      <c r="N10" s="21">
        <f>IF($A10=" "," ",INDEX(Teilnehmer[Stabweit 3],'LG Limes-Rems'!$A10))</f>
        <v>11</v>
      </c>
      <c r="O10" s="22">
        <f t="shared" si="0"/>
        <v>22</v>
      </c>
      <c r="P10" s="47">
        <f>IF($A10=" "," ",INDEX(Teilnehmer[Springen 1],'LG Limes-Rems'!$A10))</f>
        <v>7.9</v>
      </c>
      <c r="Q10" s="22">
        <f>IF($A10=" "," ",INDEX(Teilnehmer[Springen 2],'LG Limes-Rems'!$A10))</f>
        <v>9.4</v>
      </c>
      <c r="R10" s="52">
        <f t="shared" si="3"/>
        <v>7.9</v>
      </c>
    </row>
    <row r="11" spans="1:19" s="3" customFormat="1" x14ac:dyDescent="0.2">
      <c r="A11" s="38">
        <f>IF(ROWS($B$3:B11)&lt;=$A$1,INDEX(Teilnehmer[Nr.],_xlfn.AGGREGATE(15,3,(Teilnehmer[Team]='LG Limes-Rems'!$B$1)/(Teilnehmer[Team]='LG Limes-Rems'!$B$1)*ROW(Teilnehmer[Team])-ROW(Teilnehmer[[#Headers],[Team]]),ROWS('LG Limes-Rems'!$B$3:B11)))," ")</f>
        <v>100</v>
      </c>
      <c r="B11" s="20" t="str">
        <f>IF(A11=" "," ",INDEX(Teilnehmer[Name],'LG Limes-Rems'!A11))</f>
        <v>Püttmann</v>
      </c>
      <c r="C11" s="27" t="str">
        <f>IF(A11=" "," ",INDEX(Teilnehmer[Vorname],'LG Limes-Rems'!A11))</f>
        <v>Madita</v>
      </c>
      <c r="D11" s="20">
        <f>IF($A11=" "," ",INDEX(Teilnehmer[Wurf 1],'LG Limes-Rems'!$A11))</f>
        <v>5</v>
      </c>
      <c r="E11" s="21">
        <f>IF($A11=" "," ",INDEX(Teilnehmer[Wurf 2],'LG Limes-Rems'!$A11))</f>
        <v>8</v>
      </c>
      <c r="F11" s="21">
        <f>IF($A11=" "," ",INDEX(Teilnehmer[Wurf 3],'LG Limes-Rems'!$A11))</f>
        <v>8</v>
      </c>
      <c r="G11" s="21">
        <f>IF($A11=" "," ",INDEX(Teilnehmer[Wurf 4],'LG Limes-Rems'!$A11))</f>
        <v>8</v>
      </c>
      <c r="H11" s="24">
        <f t="shared" si="1"/>
        <v>24</v>
      </c>
      <c r="I11" s="20">
        <f>IF(A11=" "," ",INDEX(Teilnehmer[Hürden 1],'LG Limes-Rems'!A11))</f>
        <v>6.3</v>
      </c>
      <c r="J11" s="21">
        <f>IF(A11=" "," ",INDEX(Teilnehmer[Hürden 2],'LG Limes-Rems'!A11))</f>
        <v>6.4</v>
      </c>
      <c r="K11" s="24">
        <f t="shared" si="2"/>
        <v>6.3</v>
      </c>
      <c r="L11" s="21">
        <f>IF($A11=" "," ",INDEX(Teilnehmer[Stabweit 1],'LG Limes-Rems'!$A11))</f>
        <v>10</v>
      </c>
      <c r="M11" s="21">
        <f>IF($A11=" "," ",INDEX(Teilnehmer[Stabweit 2],'LG Limes-Rems'!$A11))</f>
        <v>11</v>
      </c>
      <c r="N11" s="21">
        <f>IF($A11=" "," ",INDEX(Teilnehmer[Stabweit 3],'LG Limes-Rems'!$A11))</f>
        <v>10</v>
      </c>
      <c r="O11" s="22">
        <f t="shared" si="0"/>
        <v>21</v>
      </c>
      <c r="P11" s="47">
        <f>IF($A11=" "," ",INDEX(Teilnehmer[Springen 1],'LG Limes-Rems'!$A11))</f>
        <v>7.3</v>
      </c>
      <c r="Q11" s="22">
        <f>IF($A11=" "," ",INDEX(Teilnehmer[Springen 2],'LG Limes-Rems'!$A11))</f>
        <v>7</v>
      </c>
      <c r="R11" s="52">
        <f t="shared" si="3"/>
        <v>7</v>
      </c>
    </row>
    <row r="12" spans="1:19" s="3" customFormat="1" x14ac:dyDescent="0.2">
      <c r="A12" s="38">
        <f>IF(ROWS($B$3:B12)&lt;=$A$1,INDEX(Teilnehmer[Nr.],_xlfn.AGGREGATE(15,3,(Teilnehmer[Team]='LG Limes-Rems'!$B$1)/(Teilnehmer[Team]='LG Limes-Rems'!$B$1)*ROW(Teilnehmer[Team])-ROW(Teilnehmer[[#Headers],[Team]]),ROWS('LG Limes-Rems'!$B$3:B12)))," ")</f>
        <v>101</v>
      </c>
      <c r="B12" s="20" t="str">
        <f>IF(A12=" "," ",INDEX(Teilnehmer[Name],'LG Limes-Rems'!A12))</f>
        <v>Yalcin</v>
      </c>
      <c r="C12" s="27" t="str">
        <f>IF(A12=" "," ",INDEX(Teilnehmer[Vorname],'LG Limes-Rems'!A12))</f>
        <v>Kayra</v>
      </c>
      <c r="D12" s="20">
        <f>IF($A12=" "," ",INDEX(Teilnehmer[Wurf 1],'LG Limes-Rems'!$A12))</f>
        <v>8</v>
      </c>
      <c r="E12" s="21">
        <f>IF($A12=" "," ",INDEX(Teilnehmer[Wurf 2],'LG Limes-Rems'!$A12))</f>
        <v>8</v>
      </c>
      <c r="F12" s="21">
        <f>IF($A12=" "," ",INDEX(Teilnehmer[Wurf 3],'LG Limes-Rems'!$A12))</f>
        <v>7</v>
      </c>
      <c r="G12" s="21">
        <f>IF($A12=" "," ",INDEX(Teilnehmer[Wurf 4],'LG Limes-Rems'!$A12))</f>
        <v>7</v>
      </c>
      <c r="H12" s="24">
        <f t="shared" si="1"/>
        <v>23</v>
      </c>
      <c r="I12" s="20">
        <f>IF(A12=" "," ",INDEX(Teilnehmer[Hürden 1],'LG Limes-Rems'!A12))</f>
        <v>6.1</v>
      </c>
      <c r="J12" s="21">
        <f>IF(A12=" "," ",INDEX(Teilnehmer[Hürden 2],'LG Limes-Rems'!A12))</f>
        <v>5.5</v>
      </c>
      <c r="K12" s="24">
        <f t="shared" si="2"/>
        <v>5.5</v>
      </c>
      <c r="L12" s="21">
        <f>IF($A12=" "," ",INDEX(Teilnehmer[Stabweit 1],'LG Limes-Rems'!$A12))</f>
        <v>11</v>
      </c>
      <c r="M12" s="21">
        <f>IF($A12=" "," ",INDEX(Teilnehmer[Stabweit 2],'LG Limes-Rems'!$A12))</f>
        <v>0</v>
      </c>
      <c r="N12" s="21">
        <f>IF($A12=" "," ",INDEX(Teilnehmer[Stabweit 3],'LG Limes-Rems'!$A12))</f>
        <v>9</v>
      </c>
      <c r="O12" s="22">
        <f t="shared" si="0"/>
        <v>20</v>
      </c>
      <c r="P12" s="47">
        <f>IF($A12=" "," ",INDEX(Teilnehmer[Springen 1],'LG Limes-Rems'!$A12))</f>
        <v>7.6</v>
      </c>
      <c r="Q12" s="22">
        <f>IF($A12=" "," ",INDEX(Teilnehmer[Springen 2],'LG Limes-Rems'!$A12))</f>
        <v>7.4</v>
      </c>
      <c r="R12" s="52">
        <f t="shared" si="3"/>
        <v>7.4</v>
      </c>
    </row>
    <row r="13" spans="1:19" s="3" customFormat="1" x14ac:dyDescent="0.2">
      <c r="A13" s="38">
        <f>IF(ROWS($B$3:B13)&lt;=$A$1,INDEX(Teilnehmer[Nr.],_xlfn.AGGREGATE(15,3,(Teilnehmer[Team]='LG Limes-Rems'!$B$1)/(Teilnehmer[Team]='LG Limes-Rems'!$B$1)*ROW(Teilnehmer[Team])-ROW(Teilnehmer[[#Headers],[Team]]),ROWS('LG Limes-Rems'!$B$3:B13)))," ")</f>
        <v>102</v>
      </c>
      <c r="B13" s="20" t="str">
        <f>IF(A13=" "," ",INDEX(Teilnehmer[Name],'LG Limes-Rems'!A13))</f>
        <v>Schreiner</v>
      </c>
      <c r="C13" s="27" t="str">
        <f>IF(A13=" "," ",INDEX(Teilnehmer[Vorname],'LG Limes-Rems'!A13))</f>
        <v>David</v>
      </c>
      <c r="D13" s="20">
        <f>IF($A13=" "," ",INDEX(Teilnehmer[Wurf 1],'LG Limes-Rems'!$A13))</f>
        <v>8</v>
      </c>
      <c r="E13" s="21">
        <f>IF($A13=" "," ",INDEX(Teilnehmer[Wurf 2],'LG Limes-Rems'!$A13))</f>
        <v>10</v>
      </c>
      <c r="F13" s="21">
        <f>IF($A13=" "," ",INDEX(Teilnehmer[Wurf 3],'LG Limes-Rems'!$A13))</f>
        <v>9</v>
      </c>
      <c r="G13" s="21">
        <f>IF($A13=" "," ",INDEX(Teilnehmer[Wurf 4],'LG Limes-Rems'!$A13))</f>
        <v>10</v>
      </c>
      <c r="H13" s="24">
        <f t="shared" si="1"/>
        <v>29</v>
      </c>
      <c r="I13" s="20">
        <f>IF(A13=" "," ",INDEX(Teilnehmer[Hürden 1],'LG Limes-Rems'!A13))</f>
        <v>6.1</v>
      </c>
      <c r="J13" s="21">
        <f>IF(A13=" "," ",INDEX(Teilnehmer[Hürden 2],'LG Limes-Rems'!A13))</f>
        <v>6.1</v>
      </c>
      <c r="K13" s="24">
        <f t="shared" si="2"/>
        <v>6.1</v>
      </c>
      <c r="L13" s="21">
        <f>IF($A13=" "," ",INDEX(Teilnehmer[Stabweit 1],'LG Limes-Rems'!$A13))</f>
        <v>12</v>
      </c>
      <c r="M13" s="21">
        <f>IF($A13=" "," ",INDEX(Teilnehmer[Stabweit 2],'LG Limes-Rems'!$A13))</f>
        <v>11</v>
      </c>
      <c r="N13" s="21">
        <f>IF($A13=" "," ",INDEX(Teilnehmer[Stabweit 3],'LG Limes-Rems'!$A13))</f>
        <v>11</v>
      </c>
      <c r="O13" s="22">
        <f t="shared" si="0"/>
        <v>23</v>
      </c>
      <c r="P13" s="48">
        <f>IF($A13=" "," ",INDEX(Teilnehmer[Springen 1],'LG Limes-Rems'!$A13))</f>
        <v>7</v>
      </c>
      <c r="Q13" s="49">
        <f>IF($A13=" "," ",INDEX(Teilnehmer[Springen 2],'LG Limes-Rems'!$A13))</f>
        <v>7</v>
      </c>
      <c r="R13" s="52">
        <f>IF($A13=" "," ",MIN(P13:Q13))</f>
        <v>7</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186</v>
      </c>
      <c r="I14" s="30"/>
      <c r="J14" s="32"/>
      <c r="K14" s="33">
        <f>_xlfn.AGGREGATE(15,4,K3:K13,1) + _xlfn.AGGREGATE(15,4,K3:K13,2) + _xlfn.AGGREGATE(15,4,K3:K13,3) + _xlfn.AGGREGATE(15,4,K3:K13,4) + _xlfn.AGGREGATE(15,4,K3:K13,5) + _xlfn.AGGREGATE(15,4,K3:K13,6)</f>
        <v>34.200000000000003</v>
      </c>
      <c r="L14" s="32"/>
      <c r="M14" s="32"/>
      <c r="N14" s="32"/>
      <c r="O14" s="32">
        <f>_xlfn.AGGREGATE(14,4,O3:O13,1) + _xlfn.AGGREGATE(14,4,O3:O13,2) + _xlfn.AGGREGATE(14,4,O3:O13,3) + _xlfn.AGGREGATE(14,4,O3:O13,4) + _xlfn.AGGREGATE(14,4,O3:O13,5) + _xlfn.AGGREGATE(14,4,O3:O13,6)</f>
        <v>137</v>
      </c>
      <c r="P14" s="50"/>
      <c r="Q14" s="51"/>
      <c r="R14" s="53">
        <f>_xlfn.AGGREGATE(15,4,R3:R13,1) + _xlfn.AGGREGATE(15,4,R3:R13,2) + _xlfn.AGGREGATE(15,4,R3:R13,3) + _xlfn.AGGREGATE(15,4,R3:R13,4) + _xlfn.AGGREGATE(15,4,R3:R13,5) + _xlfn.AGGREGATE(15,4,R3:R13,6)</f>
        <v>42.4</v>
      </c>
    </row>
    <row r="15" spans="1:19" s="3" customFormat="1" x14ac:dyDescent="0.2">
      <c r="A15" s="28" t="str">
        <f>IF(ROWS($B$3:B15)&lt;=$A$1,INDEX(Teilnehmer[Nr.],_xlfn.AGGREGATE(15,3,(Teilnehmer[Team]='LG Limes-Rems'!$B$1)/(Teilnehmer[Team]='LG Limes-Rems'!$B$1)*ROW(Teilnehmer[Team])-ROW(Teilnehmer[[#Headers],[Team]]),ROWS('LG Limes-Rems'!$B$3:B15))),"")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6" priority="4" operator="notEqual">
      <formula>""</formula>
    </cfRule>
  </conditionalFormatting>
  <conditionalFormatting sqref="D1">
    <cfRule type="cellIs" dxfId="5" priority="3" operator="notEqual">
      <formula>""</formula>
    </cfRule>
  </conditionalFormatting>
  <conditionalFormatting sqref="I1">
    <cfRule type="cellIs" dxfId="4" priority="2" operator="notEqual">
      <formula>""</formula>
    </cfRule>
  </conditionalFormatting>
  <conditionalFormatting sqref="R14">
    <cfRule type="cellIs" dxfId="3"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S29"/>
  <sheetViews>
    <sheetView zoomScale="70" zoomScaleNormal="70" workbookViewId="0">
      <pane xSplit="1" ySplit="2" topLeftCell="B3" activePane="bottomRight" state="frozen"/>
      <selection activeCell="C1" sqref="C1"/>
      <selection pane="topRight" activeCell="C1" sqref="C1"/>
      <selection pane="bottomLeft" activeCell="C1" sqref="C1"/>
      <selection pane="bottomRight" activeCell="H73" sqref="H73"/>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6384" width="17.5703125" style="1"/>
  </cols>
  <sheetData>
    <row r="1" spans="1:19" ht="15.75" x14ac:dyDescent="0.25">
      <c r="A1" s="35">
        <f>COUNTIF('Teilnehmer erfassen'!D2:D211,'Winterbach 1 (Backup)'!B1)</f>
        <v>0</v>
      </c>
      <c r="B1" s="26" t="s">
        <v>13</v>
      </c>
      <c r="C1" s="36"/>
      <c r="D1" s="54" t="s">
        <v>8</v>
      </c>
      <c r="E1" s="55"/>
      <c r="F1" s="55"/>
      <c r="G1" s="55"/>
      <c r="H1" s="56"/>
      <c r="I1" s="54" t="s">
        <v>21</v>
      </c>
      <c r="J1" s="55"/>
      <c r="K1" s="56"/>
      <c r="L1" s="54" t="s">
        <v>26</v>
      </c>
      <c r="M1" s="55"/>
      <c r="N1" s="55"/>
      <c r="O1" s="56"/>
      <c r="P1" s="43" t="s">
        <v>28</v>
      </c>
      <c r="Q1" s="34"/>
      <c r="R1" s="34"/>
      <c r="S1" s="25"/>
    </row>
    <row r="2" spans="1:19" s="2" customFormat="1" ht="15.75" x14ac:dyDescent="0.25">
      <c r="A2" s="37" t="s">
        <v>5</v>
      </c>
      <c r="B2" s="18" t="s">
        <v>3</v>
      </c>
      <c r="C2" s="19" t="s">
        <v>6</v>
      </c>
      <c r="D2" s="18" t="s">
        <v>14</v>
      </c>
      <c r="E2" s="19" t="s">
        <v>15</v>
      </c>
      <c r="F2" s="19" t="s">
        <v>16</v>
      </c>
      <c r="G2" s="19" t="s">
        <v>17</v>
      </c>
      <c r="H2" s="23" t="s">
        <v>18</v>
      </c>
      <c r="I2" s="18" t="s">
        <v>19</v>
      </c>
      <c r="J2" s="19" t="s">
        <v>20</v>
      </c>
      <c r="K2" s="23" t="s">
        <v>22</v>
      </c>
      <c r="L2" s="19" t="s">
        <v>23</v>
      </c>
      <c r="M2" s="19" t="s">
        <v>24</v>
      </c>
      <c r="N2" s="19" t="s">
        <v>25</v>
      </c>
      <c r="O2" s="19" t="s">
        <v>27</v>
      </c>
      <c r="P2" s="41" t="s">
        <v>28</v>
      </c>
    </row>
    <row r="3" spans="1:19" s="3" customFormat="1" x14ac:dyDescent="0.2">
      <c r="A3" s="38" t="str">
        <f>IF(ROWS($B$3:B3)&lt;=$A$1,INDEX(Teilnehmer[Nr.],_xlfn.AGGREGATE(15,3,(Teilnehmer[Team]='Winterbach 1 (Backup)'!$B$1)/(Teilnehmer[Team]='Winterbach 1 (Backup)'!$B$1)*ROW(Teilnehmer[Team])-ROW(Teilnehmer[[#Headers],[Team]]),ROWS('Winterbach 1 (Backup)'!$B$3:B3)))," ")</f>
        <v xml:space="preserve"> </v>
      </c>
      <c r="B3" s="20" t="str">
        <f>IF(A3=" "," ",INDEX(Teilnehmer[Name],'Winterbach 1 (Backup)'!A3))</f>
        <v xml:space="preserve"> </v>
      </c>
      <c r="C3" s="27" t="str">
        <f>IF(A3=" "," ",INDEX(Teilnehmer[Vorname],'Winterbach 1 (Backup)'!A3))</f>
        <v xml:space="preserve"> </v>
      </c>
      <c r="D3" s="20" t="str">
        <f>IF($A3=" "," ",INDEX(Teilnehmer[Wurf 1],'Winterbach 1 (Backup)'!$A3))</f>
        <v xml:space="preserve"> </v>
      </c>
      <c r="E3" s="21" t="str">
        <f>IF($A3=" "," ",INDEX(Teilnehmer[Wurf 2],'Winterbach 1 (Backup)'!$A3))</f>
        <v xml:space="preserve"> </v>
      </c>
      <c r="F3" s="21" t="str">
        <f>IF($A3=" "," ",INDEX(Teilnehmer[Wurf 3],'Winterbach 1 (Backup)'!$A3))</f>
        <v xml:space="preserve"> </v>
      </c>
      <c r="G3" s="21" t="str">
        <f>IF($A3=" "," ",INDEX(Teilnehmer[Wurf 4],'Winterbach 1 (Backup)'!$A3))</f>
        <v xml:space="preserve"> </v>
      </c>
      <c r="H3" s="24" t="str">
        <f>IF($A3=" "," ",SUM(D3:G3)-MIN(D3:G3))</f>
        <v xml:space="preserve"> </v>
      </c>
      <c r="I3" s="20" t="str">
        <f>IF($A3=" "," ",INDEX(Teilnehmer[Hürden 1],'Winterbach 1 (Backup)'!$A3))</f>
        <v xml:space="preserve"> </v>
      </c>
      <c r="J3" s="21" t="str">
        <f>IF($A3=" "," ",INDEX(Teilnehmer[Hürden 2],'Winterbach 1 (Backup)'!$A3))</f>
        <v xml:space="preserve"> </v>
      </c>
      <c r="K3" s="24" t="str">
        <f>IF($A3=" "," ",SUM(I3:J3))</f>
        <v xml:space="preserve"> </v>
      </c>
      <c r="L3" s="21" t="str">
        <f>IF($A3=" "," ",INDEX(Teilnehmer[Stabweit 1],'Winterbach 1 (Backup)'!$A3))</f>
        <v xml:space="preserve"> </v>
      </c>
      <c r="M3" s="21" t="str">
        <f>IF($A3=" "," ",INDEX(Teilnehmer[Stabweit 2],'Winterbach 1 (Backup)'!$A3))</f>
        <v xml:space="preserve"> </v>
      </c>
      <c r="N3" s="21" t="str">
        <f>IF($A3=" "," ",INDEX(Teilnehmer[Stabweit 3],'Winterbach 1 (Backup)'!$A3))</f>
        <v xml:space="preserve"> </v>
      </c>
      <c r="O3" s="22" t="str">
        <f t="shared" ref="O3:O13" si="0">IF($A3=" "," ",SUM(L3:N3)-MIN(L3:N3))</f>
        <v xml:space="preserve"> </v>
      </c>
      <c r="P3" s="40" t="str">
        <f>IF($A3=" "," ",INDEX(Teilnehmer[Springen 1],'Winterbach 1 (Backup)'!$A3))</f>
        <v xml:space="preserve"> </v>
      </c>
    </row>
    <row r="4" spans="1:19" s="3" customFormat="1" x14ac:dyDescent="0.2">
      <c r="A4" s="38" t="str">
        <f>IF(ROWS($B$3:B4)&lt;=$A$1,INDEX(Teilnehmer[Nr.],_xlfn.AGGREGATE(15,3,(Teilnehmer[Team]='Winterbach 1 (Backup)'!$B$1)/(Teilnehmer[Team]='Winterbach 1 (Backup)'!$B$1)*ROW(Teilnehmer[Team])-ROW(Teilnehmer[[#Headers],[Team]]),ROWS('Winterbach 1 (Backup)'!$B$3:B4)))," ")</f>
        <v xml:space="preserve"> </v>
      </c>
      <c r="B4" s="20" t="str">
        <f>IF(A4=" "," ",INDEX(Teilnehmer[Name],'Winterbach 1 (Backup)'!A4))</f>
        <v xml:space="preserve"> </v>
      </c>
      <c r="C4" s="27" t="str">
        <f>IF(A4=" "," ",INDEX(Teilnehmer[Vorname],'Winterbach 1 (Backup)'!A4))</f>
        <v xml:space="preserve"> </v>
      </c>
      <c r="D4" s="20" t="str">
        <f>IF($A4=" "," ",INDEX(Teilnehmer[Wurf 1],'Winterbach 1 (Backup)'!$A4))</f>
        <v xml:space="preserve"> </v>
      </c>
      <c r="E4" s="21" t="str">
        <f>IF($A4=" "," ",INDEX(Teilnehmer[Wurf 2],'Winterbach 1 (Backup)'!$A4))</f>
        <v xml:space="preserve"> </v>
      </c>
      <c r="F4" s="21" t="str">
        <f>IF($A4=" "," ",INDEX(Teilnehmer[Wurf 3],'Winterbach 1 (Backup)'!$A4))</f>
        <v xml:space="preserve"> </v>
      </c>
      <c r="G4" s="21" t="str">
        <f>IF($A4=" "," ",INDEX(Teilnehmer[Wurf 4],'Winterbach 1 (Backup)'!$A4))</f>
        <v xml:space="preserve"> </v>
      </c>
      <c r="H4" s="24" t="str">
        <f t="shared" ref="H4:H13" si="1">IF($A4=" "," ",SUM(D4:G4)-MIN(D4:G4))</f>
        <v xml:space="preserve"> </v>
      </c>
      <c r="I4" s="20" t="str">
        <f>IF($A4=" "," ",INDEX(Teilnehmer[Hürden 1],'Winterbach 1 (Backup)'!$A4))</f>
        <v xml:space="preserve"> </v>
      </c>
      <c r="J4" s="21" t="str">
        <f>IF($A4=" "," ",INDEX(Teilnehmer[Hürden 2],'Winterbach 1 (Backup)'!$A4))</f>
        <v xml:space="preserve"> </v>
      </c>
      <c r="K4" s="24" t="str">
        <f t="shared" ref="K4:K13" si="2">IF($A4=" "," ",SUM(I4:J4))</f>
        <v xml:space="preserve"> </v>
      </c>
      <c r="L4" s="21" t="str">
        <f>IF($A4=" "," ",INDEX(Teilnehmer[Stabweit 1],'Winterbach 1 (Backup)'!$A4))</f>
        <v xml:space="preserve"> </v>
      </c>
      <c r="M4" s="21" t="str">
        <f>IF($A4=" "," ",INDEX(Teilnehmer[Stabweit 2],'Winterbach 1 (Backup)'!$A4))</f>
        <v xml:space="preserve"> </v>
      </c>
      <c r="N4" s="21" t="str">
        <f>IF($A4=" "," ",INDEX(Teilnehmer[Stabweit 3],'Winterbach 1 (Backup)'!$A4))</f>
        <v xml:space="preserve"> </v>
      </c>
      <c r="O4" s="22" t="str">
        <f t="shared" si="0"/>
        <v xml:space="preserve"> </v>
      </c>
      <c r="P4" s="40" t="str">
        <f>IF($A4=" "," ",INDEX(Teilnehmer[Springen 1],'Winterbach 1 (Backup)'!$A4))</f>
        <v xml:space="preserve"> </v>
      </c>
    </row>
    <row r="5" spans="1:19" s="3" customFormat="1" x14ac:dyDescent="0.2">
      <c r="A5" s="38" t="str">
        <f>IF(ROWS($B$3:B5)&lt;=$A$1,INDEX(Teilnehmer[Nr.],_xlfn.AGGREGATE(15,3,(Teilnehmer[Team]='Winterbach 1 (Backup)'!$B$1)/(Teilnehmer[Team]='Winterbach 1 (Backup)'!$B$1)*ROW(Teilnehmer[Team])-ROW(Teilnehmer[[#Headers],[Team]]),ROWS('Winterbach 1 (Backup)'!$B$3:B5)))," ")</f>
        <v xml:space="preserve"> </v>
      </c>
      <c r="B5" s="20" t="str">
        <f>IF(A5=" "," ",INDEX(Teilnehmer[Name],'Winterbach 1 (Backup)'!A5))</f>
        <v xml:space="preserve"> </v>
      </c>
      <c r="C5" s="27" t="str">
        <f>IF(A5=" "," ",INDEX(Teilnehmer[Vorname],'Winterbach 1 (Backup)'!A5))</f>
        <v xml:space="preserve"> </v>
      </c>
      <c r="D5" s="20" t="str">
        <f>IF($A5=" "," ",INDEX(Teilnehmer[Wurf 1],'Winterbach 1 (Backup)'!$A5))</f>
        <v xml:space="preserve"> </v>
      </c>
      <c r="E5" s="21" t="str">
        <f>IF($A5=" "," ",INDEX(Teilnehmer[Wurf 2],'Winterbach 1 (Backup)'!$A5))</f>
        <v xml:space="preserve"> </v>
      </c>
      <c r="F5" s="21" t="str">
        <f>IF($A5=" "," ",INDEX(Teilnehmer[Wurf 3],'Winterbach 1 (Backup)'!$A5))</f>
        <v xml:space="preserve"> </v>
      </c>
      <c r="G5" s="21" t="str">
        <f>IF($A5=" "," ",INDEX(Teilnehmer[Wurf 4],'Winterbach 1 (Backup)'!$A5))</f>
        <v xml:space="preserve"> </v>
      </c>
      <c r="H5" s="24" t="str">
        <f t="shared" si="1"/>
        <v xml:space="preserve"> </v>
      </c>
      <c r="I5" s="20" t="str">
        <f>IF($A5=" "," ",INDEX(Teilnehmer[Hürden 1],'Winterbach 1 (Backup)'!$A5))</f>
        <v xml:space="preserve"> </v>
      </c>
      <c r="J5" s="21" t="str">
        <f>IF($A5=" "," ",INDEX(Teilnehmer[Hürden 2],'Winterbach 1 (Backup)'!$A5))</f>
        <v xml:space="preserve"> </v>
      </c>
      <c r="K5" s="24" t="str">
        <f t="shared" si="2"/>
        <v xml:space="preserve"> </v>
      </c>
      <c r="L5" s="21" t="str">
        <f>IF($A5=" "," ",INDEX(Teilnehmer[Stabweit 1],'Winterbach 1 (Backup)'!$A5))</f>
        <v xml:space="preserve"> </v>
      </c>
      <c r="M5" s="21" t="str">
        <f>IF($A5=" "," ",INDEX(Teilnehmer[Stabweit 2],'Winterbach 1 (Backup)'!$A5))</f>
        <v xml:space="preserve"> </v>
      </c>
      <c r="N5" s="21" t="str">
        <f>IF($A5=" "," ",INDEX(Teilnehmer[Stabweit 3],'Winterbach 1 (Backup)'!$A5))</f>
        <v xml:space="preserve"> </v>
      </c>
      <c r="O5" s="22" t="str">
        <f t="shared" si="0"/>
        <v xml:space="preserve"> </v>
      </c>
      <c r="P5" s="40" t="str">
        <f>IF($A5=" "," ",INDEX(Teilnehmer[Springen 1],'Winterbach 1 (Backup)'!$A5))</f>
        <v xml:space="preserve"> </v>
      </c>
    </row>
    <row r="6" spans="1:19" s="3" customFormat="1" x14ac:dyDescent="0.2">
      <c r="A6" s="38" t="str">
        <f>IF(ROWS($B$3:B6)&lt;=$A$1,INDEX(Teilnehmer[Nr.],_xlfn.AGGREGATE(15,3,(Teilnehmer[Team]='Winterbach 1 (Backup)'!$B$1)/(Teilnehmer[Team]='Winterbach 1 (Backup)'!$B$1)*ROW(Teilnehmer[Team])-ROW(Teilnehmer[[#Headers],[Team]]),ROWS('Winterbach 1 (Backup)'!$B$3:B6)))," ")</f>
        <v xml:space="preserve"> </v>
      </c>
      <c r="B6" s="20" t="str">
        <f>IF(A6=" "," ",INDEX(Teilnehmer[Name],'Winterbach 1 (Backup)'!A6))</f>
        <v xml:space="preserve"> </v>
      </c>
      <c r="C6" s="27" t="str">
        <f>IF(A6=" "," ",INDEX(Teilnehmer[Vorname],'Winterbach 1 (Backup)'!A6))</f>
        <v xml:space="preserve"> </v>
      </c>
      <c r="D6" s="20" t="str">
        <f>IF($A6=" "," ",INDEX(Teilnehmer[Wurf 1],'Winterbach 1 (Backup)'!$A6))</f>
        <v xml:space="preserve"> </v>
      </c>
      <c r="E6" s="21" t="str">
        <f>IF($A6=" "," ",INDEX(Teilnehmer[Wurf 2],'Winterbach 1 (Backup)'!$A6))</f>
        <v xml:space="preserve"> </v>
      </c>
      <c r="F6" s="21" t="str">
        <f>IF($A6=" "," ",INDEX(Teilnehmer[Wurf 3],'Winterbach 1 (Backup)'!$A6))</f>
        <v xml:space="preserve"> </v>
      </c>
      <c r="G6" s="21" t="str">
        <f>IF($A6=" "," ",INDEX(Teilnehmer[Wurf 4],'Winterbach 1 (Backup)'!$A6))</f>
        <v xml:space="preserve"> </v>
      </c>
      <c r="H6" s="24" t="str">
        <f t="shared" si="1"/>
        <v xml:space="preserve"> </v>
      </c>
      <c r="I6" s="20" t="str">
        <f>IF($A6=" "," ",INDEX(Teilnehmer[Hürden 1],'Winterbach 1 (Backup)'!$A6))</f>
        <v xml:space="preserve"> </v>
      </c>
      <c r="J6" s="21" t="str">
        <f>IF($A6=" "," ",INDEX(Teilnehmer[Hürden 2],'Winterbach 1 (Backup)'!$A6))</f>
        <v xml:space="preserve"> </v>
      </c>
      <c r="K6" s="24" t="str">
        <f t="shared" si="2"/>
        <v xml:space="preserve"> </v>
      </c>
      <c r="L6" s="21" t="str">
        <f>IF($A6=" "," ",INDEX(Teilnehmer[Stabweit 1],'Winterbach 1 (Backup)'!$A6))</f>
        <v xml:space="preserve"> </v>
      </c>
      <c r="M6" s="21" t="str">
        <f>IF($A6=" "," ",INDEX(Teilnehmer[Stabweit 2],'Winterbach 1 (Backup)'!$A6))</f>
        <v xml:space="preserve"> </v>
      </c>
      <c r="N6" s="21" t="str">
        <f>IF($A6=" "," ",INDEX(Teilnehmer[Stabweit 3],'Winterbach 1 (Backup)'!$A6))</f>
        <v xml:space="preserve"> </v>
      </c>
      <c r="O6" s="22" t="str">
        <f t="shared" si="0"/>
        <v xml:space="preserve"> </v>
      </c>
      <c r="P6" s="40" t="str">
        <f>IF($A6=" "," ",INDEX(Teilnehmer[Springen 1],'Winterbach 1 (Backup)'!$A6))</f>
        <v xml:space="preserve"> </v>
      </c>
    </row>
    <row r="7" spans="1:19" s="3" customFormat="1" x14ac:dyDescent="0.2">
      <c r="A7" s="38" t="str">
        <f>IF(ROWS($B$3:B7)&lt;=$A$1,INDEX(Teilnehmer[Nr.],_xlfn.AGGREGATE(15,3,(Teilnehmer[Team]='Winterbach 1 (Backup)'!$B$1)/(Teilnehmer[Team]='Winterbach 1 (Backup)'!$B$1)*ROW(Teilnehmer[Team])-ROW(Teilnehmer[[#Headers],[Team]]),ROWS('Winterbach 1 (Backup)'!$B$3:B7)))," ")</f>
        <v xml:space="preserve"> </v>
      </c>
      <c r="B7" s="20" t="str">
        <f>IF(A7=" "," ",INDEX(Teilnehmer[Name],'Winterbach 1 (Backup)'!A7))</f>
        <v xml:space="preserve"> </v>
      </c>
      <c r="C7" s="27" t="str">
        <f>IF(A7=" "," ",INDEX(Teilnehmer[Vorname],'Winterbach 1 (Backup)'!A7))</f>
        <v xml:space="preserve"> </v>
      </c>
      <c r="D7" s="20" t="str">
        <f>IF($A7=" "," ",INDEX(Teilnehmer[Wurf 1],'Winterbach 1 (Backup)'!$A7))</f>
        <v xml:space="preserve"> </v>
      </c>
      <c r="E7" s="21" t="str">
        <f>IF($A7=" "," ",INDEX(Teilnehmer[Wurf 2],'Winterbach 1 (Backup)'!$A7))</f>
        <v xml:space="preserve"> </v>
      </c>
      <c r="F7" s="21" t="str">
        <f>IF($A7=" "," ",INDEX(Teilnehmer[Wurf 3],'Winterbach 1 (Backup)'!$A7))</f>
        <v xml:space="preserve"> </v>
      </c>
      <c r="G7" s="21" t="str">
        <f>IF($A7=" "," ",INDEX(Teilnehmer[Wurf 4],'Winterbach 1 (Backup)'!$A7))</f>
        <v xml:space="preserve"> </v>
      </c>
      <c r="H7" s="24" t="str">
        <f t="shared" si="1"/>
        <v xml:space="preserve"> </v>
      </c>
      <c r="I7" s="20" t="str">
        <f>IF($A7=" "," ",INDEX(Teilnehmer[Hürden 1],'Winterbach 1 (Backup)'!$A7))</f>
        <v xml:space="preserve"> </v>
      </c>
      <c r="J7" s="21" t="str">
        <f>IF($A7=" "," ",INDEX(Teilnehmer[Hürden 2],'Winterbach 1 (Backup)'!$A7))</f>
        <v xml:space="preserve"> </v>
      </c>
      <c r="K7" s="24" t="str">
        <f t="shared" si="2"/>
        <v xml:space="preserve"> </v>
      </c>
      <c r="L7" s="21" t="str">
        <f>IF($A7=" "," ",INDEX(Teilnehmer[Stabweit 1],'Winterbach 1 (Backup)'!$A7))</f>
        <v xml:space="preserve"> </v>
      </c>
      <c r="M7" s="21" t="str">
        <f>IF($A7=" "," ",INDEX(Teilnehmer[Stabweit 2],'Winterbach 1 (Backup)'!$A7))</f>
        <v xml:space="preserve"> </v>
      </c>
      <c r="N7" s="21" t="str">
        <f>IF($A7=" "," ",INDEX(Teilnehmer[Stabweit 3],'Winterbach 1 (Backup)'!$A7))</f>
        <v xml:space="preserve"> </v>
      </c>
      <c r="O7" s="22" t="str">
        <f t="shared" si="0"/>
        <v xml:space="preserve"> </v>
      </c>
      <c r="P7" s="40" t="str">
        <f>IF($A7=" "," ",INDEX(Teilnehmer[Springen 1],'Winterbach 1 (Backup)'!$A7))</f>
        <v xml:space="preserve"> </v>
      </c>
    </row>
    <row r="8" spans="1:19" s="3" customFormat="1" x14ac:dyDescent="0.2">
      <c r="A8" s="38" t="str">
        <f>IF(ROWS($B$3:B8)&lt;=$A$1,INDEX(Teilnehmer[Nr.],_xlfn.AGGREGATE(15,3,(Teilnehmer[Team]='Winterbach 1 (Backup)'!$B$1)/(Teilnehmer[Team]='Winterbach 1 (Backup)'!$B$1)*ROW(Teilnehmer[Team])-ROW(Teilnehmer[[#Headers],[Team]]),ROWS('Winterbach 1 (Backup)'!$B$3:B8)))," ")</f>
        <v xml:space="preserve"> </v>
      </c>
      <c r="B8" s="20" t="str">
        <f>IF(A8=" "," ",INDEX(Teilnehmer[Name],'Winterbach 1 (Backup)'!A8))</f>
        <v xml:space="preserve"> </v>
      </c>
      <c r="C8" s="27" t="str">
        <f>IF(A8=" "," ",INDEX(Teilnehmer[Vorname],'Winterbach 1 (Backup)'!A8))</f>
        <v xml:space="preserve"> </v>
      </c>
      <c r="D8" s="20" t="str">
        <f>IF($A8=" "," ",INDEX(Teilnehmer[Wurf 1],'Winterbach 1 (Backup)'!$A8))</f>
        <v xml:space="preserve"> </v>
      </c>
      <c r="E8" s="21" t="str">
        <f>IF($A8=" "," ",INDEX(Teilnehmer[Wurf 2],'Winterbach 1 (Backup)'!$A8))</f>
        <v xml:space="preserve"> </v>
      </c>
      <c r="F8" s="21" t="str">
        <f>IF($A8=" "," ",INDEX(Teilnehmer[Wurf 3],'Winterbach 1 (Backup)'!$A8))</f>
        <v xml:space="preserve"> </v>
      </c>
      <c r="G8" s="21" t="str">
        <f>IF($A8=" "," ",INDEX(Teilnehmer[Wurf 4],'Winterbach 1 (Backup)'!$A8))</f>
        <v xml:space="preserve"> </v>
      </c>
      <c r="H8" s="24" t="str">
        <f t="shared" si="1"/>
        <v xml:space="preserve"> </v>
      </c>
      <c r="I8" s="20" t="str">
        <f>IF($A8=" "," ",INDEX(Teilnehmer[Hürden 1],'Winterbach 1 (Backup)'!$A8))</f>
        <v xml:space="preserve"> </v>
      </c>
      <c r="J8" s="21" t="str">
        <f>IF($A8=" "," ",INDEX(Teilnehmer[Hürden 2],'Winterbach 1 (Backup)'!$A8))</f>
        <v xml:space="preserve"> </v>
      </c>
      <c r="K8" s="24" t="str">
        <f t="shared" si="2"/>
        <v xml:space="preserve"> </v>
      </c>
      <c r="L8" s="21" t="str">
        <f>IF($A8=" "," ",INDEX(Teilnehmer[Stabweit 1],'Winterbach 1 (Backup)'!$A8))</f>
        <v xml:space="preserve"> </v>
      </c>
      <c r="M8" s="21" t="str">
        <f>IF($A8=" "," ",INDEX(Teilnehmer[Stabweit 2],'Winterbach 1 (Backup)'!$A8))</f>
        <v xml:space="preserve"> </v>
      </c>
      <c r="N8" s="21" t="str">
        <f>IF($A8=" "," ",INDEX(Teilnehmer[Stabweit 3],'Winterbach 1 (Backup)'!$A8))</f>
        <v xml:space="preserve"> </v>
      </c>
      <c r="O8" s="22" t="str">
        <f t="shared" si="0"/>
        <v xml:space="preserve"> </v>
      </c>
      <c r="P8" s="40" t="str">
        <f>IF($A8=" "," ",INDEX(Teilnehmer[Springen 1],'Winterbach 1 (Backup)'!$A8))</f>
        <v xml:space="preserve"> </v>
      </c>
    </row>
    <row r="9" spans="1:19" s="3" customFormat="1" x14ac:dyDescent="0.2">
      <c r="A9" s="38" t="str">
        <f>IF(ROWS($B$3:B9)&lt;=$A$1,INDEX(Teilnehmer[Nr.],_xlfn.AGGREGATE(15,3,(Teilnehmer[Team]='Winterbach 1 (Backup)'!$B$1)/(Teilnehmer[Team]='Winterbach 1 (Backup)'!$B$1)*ROW(Teilnehmer[Team])-ROW(Teilnehmer[[#Headers],[Team]]),ROWS('Winterbach 1 (Backup)'!$B$3:B9)))," ")</f>
        <v xml:space="preserve"> </v>
      </c>
      <c r="B9" s="20" t="str">
        <f>IF(A9=" "," ",INDEX(Teilnehmer[Name],'Winterbach 1 (Backup)'!A9))</f>
        <v xml:space="preserve"> </v>
      </c>
      <c r="C9" s="27" t="str">
        <f>IF(A9=" "," ",INDEX(Teilnehmer[Vorname],'Winterbach 1 (Backup)'!A9))</f>
        <v xml:space="preserve"> </v>
      </c>
      <c r="D9" s="20" t="str">
        <f>IF($A9=" "," ",INDEX(Teilnehmer[Wurf 1],'Winterbach 1 (Backup)'!$A9))</f>
        <v xml:space="preserve"> </v>
      </c>
      <c r="E9" s="21" t="str">
        <f>IF($A9=" "," ",INDEX(Teilnehmer[Wurf 2],'Winterbach 1 (Backup)'!$A9))</f>
        <v xml:space="preserve"> </v>
      </c>
      <c r="F9" s="21" t="str">
        <f>IF($A9=" "," ",INDEX(Teilnehmer[Wurf 3],'Winterbach 1 (Backup)'!$A9))</f>
        <v xml:space="preserve"> </v>
      </c>
      <c r="G9" s="21" t="str">
        <f>IF($A9=" "," ",INDEX(Teilnehmer[Wurf 4],'Winterbach 1 (Backup)'!$A9))</f>
        <v xml:space="preserve"> </v>
      </c>
      <c r="H9" s="24" t="str">
        <f t="shared" si="1"/>
        <v xml:space="preserve"> </v>
      </c>
      <c r="I9" s="20" t="str">
        <f>IF($A9=" "," ",INDEX(Teilnehmer[Hürden 1],'Winterbach 1 (Backup)'!$A9))</f>
        <v xml:space="preserve"> </v>
      </c>
      <c r="J9" s="21" t="str">
        <f>IF($A9=" "," ",INDEX(Teilnehmer[Hürden 2],'Winterbach 1 (Backup)'!$A9))</f>
        <v xml:space="preserve"> </v>
      </c>
      <c r="K9" s="24" t="str">
        <f t="shared" si="2"/>
        <v xml:space="preserve"> </v>
      </c>
      <c r="L9" s="21" t="str">
        <f>IF($A9=" "," ",INDEX(Teilnehmer[Stabweit 1],'Winterbach 1 (Backup)'!$A9))</f>
        <v xml:space="preserve"> </v>
      </c>
      <c r="M9" s="21" t="str">
        <f>IF($A9=" "," ",INDEX(Teilnehmer[Stabweit 2],'Winterbach 1 (Backup)'!$A9))</f>
        <v xml:space="preserve"> </v>
      </c>
      <c r="N9" s="21" t="str">
        <f>IF($A9=" "," ",INDEX(Teilnehmer[Stabweit 3],'Winterbach 1 (Backup)'!$A9))</f>
        <v xml:space="preserve"> </v>
      </c>
      <c r="O9" s="22" t="str">
        <f t="shared" si="0"/>
        <v xml:space="preserve"> </v>
      </c>
      <c r="P9" s="40" t="str">
        <f>IF($A9=" "," ",INDEX(Teilnehmer[Springen 1],'Winterbach 1 (Backup)'!$A9))</f>
        <v xml:space="preserve"> </v>
      </c>
    </row>
    <row r="10" spans="1:19" s="3" customFormat="1" x14ac:dyDescent="0.2">
      <c r="A10" s="38" t="str">
        <f>IF(ROWS($B$3:B10)&lt;=$A$1,INDEX(Teilnehmer[Nr.],_xlfn.AGGREGATE(15,3,(Teilnehmer[Team]='Winterbach 1 (Backup)'!$B$1)/(Teilnehmer[Team]='Winterbach 1 (Backup)'!$B$1)*ROW(Teilnehmer[Team])-ROW(Teilnehmer[[#Headers],[Team]]),ROWS('Winterbach 1 (Backup)'!$B$3:B10)))," ")</f>
        <v xml:space="preserve"> </v>
      </c>
      <c r="B10" s="20" t="str">
        <f>IF(A10=" "," ",INDEX(Teilnehmer[Name],'Winterbach 1 (Backup)'!A10))</f>
        <v xml:space="preserve"> </v>
      </c>
      <c r="C10" s="27" t="str">
        <f>IF(A10=" "," ",INDEX(Teilnehmer[Vorname],'Winterbach 1 (Backup)'!A10))</f>
        <v xml:space="preserve"> </v>
      </c>
      <c r="D10" s="20" t="str">
        <f>IF($A10=" "," ",INDEX(Teilnehmer[Wurf 1],'Winterbach 1 (Backup)'!$A10))</f>
        <v xml:space="preserve"> </v>
      </c>
      <c r="E10" s="21" t="str">
        <f>IF($A10=" "," ",INDEX(Teilnehmer[Wurf 2],'Winterbach 1 (Backup)'!$A10))</f>
        <v xml:space="preserve"> </v>
      </c>
      <c r="F10" s="21" t="str">
        <f>IF($A10=" "," ",INDEX(Teilnehmer[Wurf 3],'Winterbach 1 (Backup)'!$A10))</f>
        <v xml:space="preserve"> </v>
      </c>
      <c r="G10" s="21" t="str">
        <f>IF($A10=" "," ",INDEX(Teilnehmer[Wurf 4],'Winterbach 1 (Backup)'!$A10))</f>
        <v xml:space="preserve"> </v>
      </c>
      <c r="H10" s="24" t="str">
        <f t="shared" si="1"/>
        <v xml:space="preserve"> </v>
      </c>
      <c r="I10" s="20" t="str">
        <f>IF($A10=" "," ",INDEX(Teilnehmer[Hürden 1],'Winterbach 1 (Backup)'!$A10))</f>
        <v xml:space="preserve"> </v>
      </c>
      <c r="J10" s="21" t="str">
        <f>IF($A10=" "," ",INDEX(Teilnehmer[Hürden 2],'Winterbach 1 (Backup)'!$A10))</f>
        <v xml:space="preserve"> </v>
      </c>
      <c r="K10" s="24" t="str">
        <f t="shared" si="2"/>
        <v xml:space="preserve"> </v>
      </c>
      <c r="L10" s="21" t="str">
        <f>IF($A10=" "," ",INDEX(Teilnehmer[Stabweit 1],'Winterbach 1 (Backup)'!$A10))</f>
        <v xml:space="preserve"> </v>
      </c>
      <c r="M10" s="21" t="str">
        <f>IF($A10=" "," ",INDEX(Teilnehmer[Stabweit 2],'Winterbach 1 (Backup)'!$A10))</f>
        <v xml:space="preserve"> </v>
      </c>
      <c r="N10" s="21" t="str">
        <f>IF($A10=" "," ",INDEX(Teilnehmer[Stabweit 3],'Winterbach 1 (Backup)'!$A10))</f>
        <v xml:space="preserve"> </v>
      </c>
      <c r="O10" s="22" t="str">
        <f t="shared" si="0"/>
        <v xml:space="preserve"> </v>
      </c>
      <c r="P10" s="40" t="str">
        <f>IF($A10=" "," ",INDEX(Teilnehmer[Springen 1],'Winterbach 1 (Backup)'!$A10))</f>
        <v xml:space="preserve"> </v>
      </c>
    </row>
    <row r="11" spans="1:19" s="3" customFormat="1" x14ac:dyDescent="0.2">
      <c r="A11" s="38" t="str">
        <f>IF(ROWS($B$3:B11)&lt;=$A$1,INDEX(Teilnehmer[Nr.],_xlfn.AGGREGATE(15,3,(Teilnehmer[Team]='Winterbach 1 (Backup)'!$B$1)/(Teilnehmer[Team]='Winterbach 1 (Backup)'!$B$1)*ROW(Teilnehmer[Team])-ROW(Teilnehmer[[#Headers],[Team]]),ROWS('Winterbach 1 (Backup)'!$B$3:B11)))," ")</f>
        <v xml:space="preserve"> </v>
      </c>
      <c r="B11" s="20" t="str">
        <f>IF(A11=" "," ",INDEX(Teilnehmer[Name],'Winterbach 1 (Backup)'!A11))</f>
        <v xml:space="preserve"> </v>
      </c>
      <c r="C11" s="27" t="str">
        <f>IF(A11=" "," ",INDEX(Teilnehmer[Vorname],'Winterbach 1 (Backup)'!A11))</f>
        <v xml:space="preserve"> </v>
      </c>
      <c r="D11" s="20" t="str">
        <f>IF($A11=" "," ",INDEX(Teilnehmer[Wurf 1],'Winterbach 1 (Backup)'!$A11))</f>
        <v xml:space="preserve"> </v>
      </c>
      <c r="E11" s="21" t="str">
        <f>IF($A11=" "," ",INDEX(Teilnehmer[Wurf 2],'Winterbach 1 (Backup)'!$A11))</f>
        <v xml:space="preserve"> </v>
      </c>
      <c r="F11" s="21" t="str">
        <f>IF($A11=" "," ",INDEX(Teilnehmer[Wurf 3],'Winterbach 1 (Backup)'!$A11))</f>
        <v xml:space="preserve"> </v>
      </c>
      <c r="G11" s="21" t="str">
        <f>IF($A11=" "," ",INDEX(Teilnehmer[Wurf 4],'Winterbach 1 (Backup)'!$A11))</f>
        <v xml:space="preserve"> </v>
      </c>
      <c r="H11" s="24" t="str">
        <f t="shared" si="1"/>
        <v xml:space="preserve"> </v>
      </c>
      <c r="I11" s="20" t="str">
        <f>IF(A11=" "," ",INDEX(Teilnehmer[Hürden 1],'Winterbach 1 (Backup)'!A11))</f>
        <v xml:space="preserve"> </v>
      </c>
      <c r="J11" s="21" t="str">
        <f>IF(A11=" "," ",INDEX(Teilnehmer[Hürden 2],'Winterbach 1 (Backup)'!A11))</f>
        <v xml:space="preserve"> </v>
      </c>
      <c r="K11" s="24" t="str">
        <f t="shared" si="2"/>
        <v xml:space="preserve"> </v>
      </c>
      <c r="L11" s="21" t="str">
        <f>IF($A11=" "," ",INDEX(Teilnehmer[Stabweit 1],'Winterbach 1 (Backup)'!$A11))</f>
        <v xml:space="preserve"> </v>
      </c>
      <c r="M11" s="21" t="str">
        <f>IF($A11=" "," ",INDEX(Teilnehmer[Stabweit 2],'Winterbach 1 (Backup)'!$A11))</f>
        <v xml:space="preserve"> </v>
      </c>
      <c r="N11" s="21" t="str">
        <f>IF($A11=" "," ",INDEX(Teilnehmer[Stabweit 3],'Winterbach 1 (Backup)'!$A11))</f>
        <v xml:space="preserve"> </v>
      </c>
      <c r="O11" s="22" t="str">
        <f t="shared" si="0"/>
        <v xml:space="preserve"> </v>
      </c>
      <c r="P11" s="40" t="str">
        <f>IF($A11=" "," ",INDEX(Teilnehmer[Springen 1],'Winterbach 1 (Backup)'!$A11))</f>
        <v xml:space="preserve"> </v>
      </c>
    </row>
    <row r="12" spans="1:19" s="3" customFormat="1" x14ac:dyDescent="0.2">
      <c r="A12" s="38" t="str">
        <f>IF(ROWS($B$3:B12)&lt;=$A$1,INDEX(Teilnehmer[Nr.],_xlfn.AGGREGATE(15,3,(Teilnehmer[Team]='Winterbach 1 (Backup)'!$B$1)/(Teilnehmer[Team]='Winterbach 1 (Backup)'!$B$1)*ROW(Teilnehmer[Team])-ROW(Teilnehmer[[#Headers],[Team]]),ROWS('Winterbach 1 (Backup)'!$B$3:B12)))," ")</f>
        <v xml:space="preserve"> </v>
      </c>
      <c r="B12" s="20" t="str">
        <f>IF(A12=" "," ",INDEX(Teilnehmer[Name],'Winterbach 1 (Backup)'!A12))</f>
        <v xml:space="preserve"> </v>
      </c>
      <c r="C12" s="27" t="str">
        <f>IF(A12=" "," ",INDEX(Teilnehmer[Vorname],'Winterbach 1 (Backup)'!A12))</f>
        <v xml:space="preserve"> </v>
      </c>
      <c r="D12" s="20" t="str">
        <f>IF($A12=" "," ",INDEX(Teilnehmer[Wurf 1],'Winterbach 1 (Backup)'!$A12))</f>
        <v xml:space="preserve"> </v>
      </c>
      <c r="E12" s="21" t="str">
        <f>IF($A12=" "," ",INDEX(Teilnehmer[Wurf 2],'Winterbach 1 (Backup)'!$A12))</f>
        <v xml:space="preserve"> </v>
      </c>
      <c r="F12" s="21" t="str">
        <f>IF($A12=" "," ",INDEX(Teilnehmer[Wurf 3],'Winterbach 1 (Backup)'!$A12))</f>
        <v xml:space="preserve"> </v>
      </c>
      <c r="G12" s="21" t="str">
        <f>IF($A12=" "," ",INDEX(Teilnehmer[Wurf 4],'Winterbach 1 (Backup)'!$A12))</f>
        <v xml:space="preserve"> </v>
      </c>
      <c r="H12" s="24" t="str">
        <f t="shared" si="1"/>
        <v xml:space="preserve"> </v>
      </c>
      <c r="I12" s="20" t="str">
        <f>IF(A12=" "," ",INDEX(Teilnehmer[Hürden 1],'Winterbach 1 (Backup)'!A12))</f>
        <v xml:space="preserve"> </v>
      </c>
      <c r="J12" s="21" t="str">
        <f>IF(A12=" "," ",INDEX(Teilnehmer[Hürden 2],'Winterbach 1 (Backup)'!A12))</f>
        <v xml:space="preserve"> </v>
      </c>
      <c r="K12" s="24" t="str">
        <f t="shared" si="2"/>
        <v xml:space="preserve"> </v>
      </c>
      <c r="L12" s="21" t="str">
        <f>IF($A12=" "," ",INDEX(Teilnehmer[Stabweit 1],'Winterbach 1 (Backup)'!$A12))</f>
        <v xml:space="preserve"> </v>
      </c>
      <c r="M12" s="21" t="str">
        <f>IF($A12=" "," ",INDEX(Teilnehmer[Stabweit 2],'Winterbach 1 (Backup)'!$A12))</f>
        <v xml:space="preserve"> </v>
      </c>
      <c r="N12" s="21" t="str">
        <f>IF($A12=" "," ",INDEX(Teilnehmer[Stabweit 3],'Winterbach 1 (Backup)'!$A12))</f>
        <v xml:space="preserve"> </v>
      </c>
      <c r="O12" s="22" t="str">
        <f t="shared" si="0"/>
        <v xml:space="preserve"> </v>
      </c>
      <c r="P12" s="40" t="str">
        <f>IF($A12=" "," ",INDEX(Teilnehmer[Springen 1],'Winterbach 1 (Backup)'!$A12))</f>
        <v xml:space="preserve"> </v>
      </c>
    </row>
    <row r="13" spans="1:19" s="3" customFormat="1" x14ac:dyDescent="0.2">
      <c r="A13" s="38" t="str">
        <f>IF(ROWS($B$3:B13)&lt;=$A$1,INDEX(Teilnehmer[Nr.],_xlfn.AGGREGATE(15,3,(Teilnehmer[Team]='Winterbach 1 (Backup)'!$B$1)/(Teilnehmer[Team]='Winterbach 1 (Backup)'!$B$1)*ROW(Teilnehmer[Team])-ROW(Teilnehmer[[#Headers],[Team]]),ROWS('Winterbach 1 (Backup)'!$B$3:B13)))," ")</f>
        <v xml:space="preserve"> </v>
      </c>
      <c r="B13" s="20" t="str">
        <f>IF(A13=" "," ",INDEX(Teilnehmer[Name],'Winterbach 1 (Backup)'!A13))</f>
        <v xml:space="preserve"> </v>
      </c>
      <c r="C13" s="27" t="str">
        <f>IF(A13=" "," ",INDEX(Teilnehmer[Vorname],'Winterbach 1 (Backup)'!A13))</f>
        <v xml:space="preserve"> </v>
      </c>
      <c r="D13" s="20" t="str">
        <f>IF($A13=" "," ",INDEX(Teilnehmer[Wurf 1],'Winterbach 1 (Backup)'!$A13))</f>
        <v xml:space="preserve"> </v>
      </c>
      <c r="E13" s="21" t="str">
        <f>IF($A13=" "," ",INDEX(Teilnehmer[Wurf 2],'Winterbach 1 (Backup)'!$A13))</f>
        <v xml:space="preserve"> </v>
      </c>
      <c r="F13" s="21" t="str">
        <f>IF($A13=" "," ",INDEX(Teilnehmer[Wurf 3],'Winterbach 1 (Backup)'!$A13))</f>
        <v xml:space="preserve"> </v>
      </c>
      <c r="G13" s="21" t="str">
        <f>IF($A13=" "," ",INDEX(Teilnehmer[Wurf 4],'Winterbach 1 (Backup)'!$A13))</f>
        <v xml:space="preserve"> </v>
      </c>
      <c r="H13" s="24" t="str">
        <f t="shared" si="1"/>
        <v xml:space="preserve"> </v>
      </c>
      <c r="I13" s="20" t="str">
        <f>IF(A13=" "," ",INDEX(Teilnehmer[Hürden 1],'Winterbach 1 (Backup)'!A13))</f>
        <v xml:space="preserve"> </v>
      </c>
      <c r="J13" s="21" t="str">
        <f>IF(A13=" "," ",INDEX(Teilnehmer[Hürden 2],'Winterbach 1 (Backup)'!A13))</f>
        <v xml:space="preserve"> </v>
      </c>
      <c r="K13" s="24" t="str">
        <f t="shared" si="2"/>
        <v xml:space="preserve"> </v>
      </c>
      <c r="L13" s="21" t="str">
        <f>IF($A13=" "," ",INDEX(Teilnehmer[Stabweit 1],'Winterbach 1 (Backup)'!$A13))</f>
        <v xml:space="preserve"> </v>
      </c>
      <c r="M13" s="21" t="str">
        <f>IF($A13=" "," ",INDEX(Teilnehmer[Stabweit 2],'Winterbach 1 (Backup)'!$A13))</f>
        <v xml:space="preserve"> </v>
      </c>
      <c r="N13" s="21" t="str">
        <f>IF($A13=" "," ",INDEX(Teilnehmer[Stabweit 3],'Winterbach 1 (Backup)'!$A13))</f>
        <v xml:space="preserve"> </v>
      </c>
      <c r="O13" s="22" t="str">
        <f t="shared" si="0"/>
        <v xml:space="preserve"> </v>
      </c>
      <c r="P13" s="40" t="str">
        <f>IF($A13=" "," ",INDEX(Teilnehmer[Springen 1],'Winterbach 1 (Backup)'!$A13))</f>
        <v xml:space="preserve"> </v>
      </c>
    </row>
    <row r="14" spans="1:19" s="3" customFormat="1" ht="15.75" thickBot="1" x14ac:dyDescent="0.25">
      <c r="A14" s="39" t="s">
        <v>2</v>
      </c>
      <c r="B14" s="30"/>
      <c r="C14" s="31"/>
      <c r="D14" s="30"/>
      <c r="E14" s="32"/>
      <c r="F14" s="32"/>
      <c r="G14" s="32"/>
      <c r="H14" s="33" t="e">
        <f>_xlfn.AGGREGATE(14,4,H3:H13,1) + _xlfn.AGGREGATE(14,4,H3:H13,2) + _xlfn.AGGREGATE(14,4,H3:H13,3) + _xlfn.AGGREGATE(14,4,H3:H13,4) + _xlfn.AGGREGATE(14,4,H3:H13,5) + _xlfn.AGGREGATE(14,4,H3:H13,6)</f>
        <v>#NUM!</v>
      </c>
      <c r="I14" s="30"/>
      <c r="J14" s="32"/>
      <c r="K14" s="33" t="e">
        <f>_xlfn.AGGREGATE(15,4,K3:K13,1) + _xlfn.AGGREGATE(15,4,K3:K13,2) + _xlfn.AGGREGATE(15,4,K3:K13,3) + _xlfn.AGGREGATE(15,4,K3:K13,4) + _xlfn.AGGREGATE(15,4,K3:K13,5) + _xlfn.AGGREGATE(15,4,K3:K13,6)</f>
        <v>#NUM!</v>
      </c>
      <c r="L14" s="32"/>
      <c r="M14" s="32"/>
      <c r="N14" s="32"/>
      <c r="O14" s="32" t="e">
        <f>_xlfn.AGGREGATE(14,4,O3:O13,1) + _xlfn.AGGREGATE(14,4,O3:O13,2) + _xlfn.AGGREGATE(14,4,O3:O13,3) + _xlfn.AGGREGATE(14,4,O3:O13,4) + _xlfn.AGGREGATE(14,4,O3:O13,5) + _xlfn.AGGREGATE(14,4,O3:O13,6)</f>
        <v>#NUM!</v>
      </c>
      <c r="P14" s="42">
        <f>MAX(P3:P13)</f>
        <v>0</v>
      </c>
    </row>
    <row r="15" spans="1:19" s="3" customFormat="1" x14ac:dyDescent="0.2">
      <c r="A15" s="28" t="str">
        <f>IF(ROWS($B$3:B15)&lt;=$A$1,INDEX(Teilnehmer[Nr.],_xlfn.AGGREGATE(15,3,(Teilnehmer[Team]='Winterbach 1 (Backup)'!$B$1)/(Teilnehmer[Team]='Winterbach 1 (Backup)'!$B$1)*ROW(Teilnehmer[Team])-ROW(Teilnehmer[[#Headers],[Team]]),ROWS('Winterbach 1 (Backup)'!$B$3:B15))),"")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3">
    <mergeCell ref="D1:H1"/>
    <mergeCell ref="I1:K1"/>
    <mergeCell ref="L1:O1"/>
  </mergeCells>
  <conditionalFormatting sqref="N31:O67 A31:I67 A68:O1048576 A2:O2 A1:B1 A4:O30 A3:P3 P4:P13">
    <cfRule type="cellIs" dxfId="2" priority="3" operator="notEqual">
      <formula>""</formula>
    </cfRule>
  </conditionalFormatting>
  <conditionalFormatting sqref="D1">
    <cfRule type="cellIs" dxfId="1" priority="2" operator="notEqual">
      <formula>""</formula>
    </cfRule>
  </conditionalFormatting>
  <conditionalFormatting sqref="I1">
    <cfRule type="cellIs" dxfId="0" priority="1" operator="notEqual">
      <formula>""</formula>
    </cfRule>
  </conditionalFormatting>
  <printOptions gridLines="1"/>
  <pageMargins left="0.19685039370078741" right="0.19685039370078741" top="0.39370078740157483" bottom="0.62992125984251968" header="0.23622047244094491" footer="0.51181102362204722"/>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O106"/>
  <sheetViews>
    <sheetView zoomScale="73" zoomScaleNormal="100" workbookViewId="0">
      <pane ySplit="1" topLeftCell="A2" activePane="bottomLeft" state="frozen"/>
      <selection pane="bottomLeft" activeCell="N12" sqref="N12"/>
    </sheetView>
  </sheetViews>
  <sheetFormatPr baseColWidth="10" defaultColWidth="17.5703125" defaultRowHeight="15" x14ac:dyDescent="0.2"/>
  <cols>
    <col min="1" max="1" width="7.28515625" style="1" customWidth="1"/>
    <col min="2" max="2" width="24.28515625" style="4" customWidth="1"/>
    <col min="3" max="3" width="19.42578125" style="4" customWidth="1"/>
    <col min="4" max="4" width="19" style="4" bestFit="1" customWidth="1"/>
    <col min="5" max="8" width="8.28515625" style="4" bestFit="1" customWidth="1"/>
    <col min="9" max="10" width="10.42578125" style="4" bestFit="1" customWidth="1"/>
    <col min="11" max="11" width="11.85546875" style="4" bestFit="1" customWidth="1"/>
    <col min="12" max="13" width="11.85546875" style="1" bestFit="1" customWidth="1"/>
    <col min="14" max="15" width="12.28515625" style="1" bestFit="1" customWidth="1"/>
    <col min="16" max="16384" width="17.5703125" style="1"/>
  </cols>
  <sheetData>
    <row r="1" spans="1:15" s="2" customFormat="1" ht="15.75" x14ac:dyDescent="0.25">
      <c r="A1" s="5" t="s">
        <v>5</v>
      </c>
      <c r="B1" s="6" t="s">
        <v>3</v>
      </c>
      <c r="C1" s="6" t="s">
        <v>6</v>
      </c>
      <c r="D1" s="6" t="s">
        <v>11</v>
      </c>
      <c r="E1" s="6" t="s">
        <v>14</v>
      </c>
      <c r="F1" s="7" t="s">
        <v>15</v>
      </c>
      <c r="G1" s="7" t="s">
        <v>16</v>
      </c>
      <c r="H1" s="7" t="s">
        <v>17</v>
      </c>
      <c r="I1" s="6" t="s">
        <v>226</v>
      </c>
      <c r="J1" s="6" t="s">
        <v>227</v>
      </c>
      <c r="K1" s="6" t="s">
        <v>23</v>
      </c>
      <c r="L1" s="7" t="s">
        <v>24</v>
      </c>
      <c r="M1" s="7" t="s">
        <v>25</v>
      </c>
      <c r="N1" s="7" t="s">
        <v>231</v>
      </c>
      <c r="O1" s="7" t="s">
        <v>232</v>
      </c>
    </row>
    <row r="2" spans="1:15" x14ac:dyDescent="0.2">
      <c r="A2" s="1">
        <v>1</v>
      </c>
      <c r="B2" s="4" t="s">
        <v>37</v>
      </c>
      <c r="C2" s="9" t="s">
        <v>48</v>
      </c>
      <c r="D2" s="15" t="s">
        <v>71</v>
      </c>
      <c r="E2" s="4">
        <v>8</v>
      </c>
      <c r="F2" s="4">
        <v>7</v>
      </c>
      <c r="G2" s="4">
        <v>9</v>
      </c>
      <c r="H2" s="4">
        <v>6</v>
      </c>
      <c r="I2" s="4">
        <v>7</v>
      </c>
      <c r="J2" s="4">
        <v>7</v>
      </c>
      <c r="K2" s="4">
        <v>9</v>
      </c>
      <c r="L2" s="4">
        <v>10</v>
      </c>
      <c r="M2" s="4">
        <v>10</v>
      </c>
      <c r="N2" s="4">
        <v>8</v>
      </c>
      <c r="O2" s="4">
        <v>7</v>
      </c>
    </row>
    <row r="3" spans="1:15" x14ac:dyDescent="0.2">
      <c r="A3" s="1">
        <v>2</v>
      </c>
      <c r="B3" s="4" t="s">
        <v>38</v>
      </c>
      <c r="C3" s="9" t="s">
        <v>49</v>
      </c>
      <c r="D3" s="15" t="s">
        <v>71</v>
      </c>
      <c r="E3" s="4">
        <v>11</v>
      </c>
      <c r="F3" s="4">
        <v>12</v>
      </c>
      <c r="G3" s="4">
        <v>12</v>
      </c>
      <c r="H3" s="4">
        <v>11</v>
      </c>
      <c r="I3" s="4">
        <v>6.4</v>
      </c>
      <c r="J3" s="4">
        <v>6.1</v>
      </c>
      <c r="K3" s="4">
        <v>7</v>
      </c>
      <c r="L3" s="4">
        <v>8</v>
      </c>
      <c r="M3" s="4">
        <v>8</v>
      </c>
      <c r="N3" s="4">
        <v>7.6</v>
      </c>
      <c r="O3" s="4">
        <v>7.1</v>
      </c>
    </row>
    <row r="4" spans="1:15" x14ac:dyDescent="0.2">
      <c r="A4" s="1">
        <v>3</v>
      </c>
      <c r="B4" s="8" t="s">
        <v>39</v>
      </c>
      <c r="C4" s="12" t="s">
        <v>50</v>
      </c>
      <c r="D4" s="15" t="s">
        <v>71</v>
      </c>
      <c r="E4" s="4">
        <v>12</v>
      </c>
      <c r="F4" s="4">
        <v>13</v>
      </c>
      <c r="G4" s="4">
        <v>12</v>
      </c>
      <c r="H4" s="4">
        <v>12</v>
      </c>
      <c r="I4" s="4">
        <v>6.2</v>
      </c>
      <c r="J4" s="4">
        <v>6.3</v>
      </c>
      <c r="K4" s="4">
        <v>11</v>
      </c>
      <c r="L4" s="4">
        <v>10</v>
      </c>
      <c r="M4" s="4">
        <v>8</v>
      </c>
      <c r="N4" s="4">
        <v>7.8</v>
      </c>
      <c r="O4" s="4">
        <v>7.3</v>
      </c>
    </row>
    <row r="5" spans="1:15" x14ac:dyDescent="0.2">
      <c r="A5" s="1">
        <v>4</v>
      </c>
      <c r="B5" s="8" t="s">
        <v>40</v>
      </c>
      <c r="C5" s="12" t="s">
        <v>51</v>
      </c>
      <c r="D5" s="15" t="s">
        <v>71</v>
      </c>
      <c r="E5" s="4">
        <v>11</v>
      </c>
      <c r="F5" s="4">
        <v>11</v>
      </c>
      <c r="G5" s="4">
        <v>10</v>
      </c>
      <c r="H5" s="4">
        <v>11</v>
      </c>
      <c r="I5" s="4">
        <v>6</v>
      </c>
      <c r="J5" s="4">
        <v>6.1</v>
      </c>
      <c r="K5" s="4">
        <v>10</v>
      </c>
      <c r="L5" s="4">
        <v>10</v>
      </c>
      <c r="M5" s="4">
        <v>11</v>
      </c>
      <c r="N5" s="4">
        <v>6.9</v>
      </c>
      <c r="O5" s="4">
        <v>9</v>
      </c>
    </row>
    <row r="6" spans="1:15" x14ac:dyDescent="0.2">
      <c r="A6" s="1">
        <v>5</v>
      </c>
      <c r="B6" s="4" t="s">
        <v>41</v>
      </c>
      <c r="C6" s="9" t="s">
        <v>52</v>
      </c>
      <c r="D6" s="15" t="s">
        <v>71</v>
      </c>
      <c r="E6" s="4">
        <v>11</v>
      </c>
      <c r="F6" s="4">
        <v>11</v>
      </c>
      <c r="G6" s="4">
        <v>10</v>
      </c>
      <c r="H6" s="4">
        <v>9</v>
      </c>
      <c r="I6" s="4">
        <v>6</v>
      </c>
      <c r="J6" s="4">
        <v>6.1</v>
      </c>
      <c r="K6" s="4">
        <v>11</v>
      </c>
      <c r="L6" s="4">
        <v>11</v>
      </c>
      <c r="M6" s="4">
        <v>12</v>
      </c>
      <c r="N6" s="4">
        <v>7.1</v>
      </c>
      <c r="O6" s="4">
        <v>7</v>
      </c>
    </row>
    <row r="7" spans="1:15" x14ac:dyDescent="0.2">
      <c r="A7" s="1">
        <v>6</v>
      </c>
      <c r="B7" s="4" t="s">
        <v>42</v>
      </c>
      <c r="C7" s="9" t="s">
        <v>53</v>
      </c>
      <c r="D7" s="15" t="s">
        <v>71</v>
      </c>
      <c r="E7" s="4">
        <v>13</v>
      </c>
      <c r="F7" s="4">
        <v>13</v>
      </c>
      <c r="G7" s="4">
        <v>13</v>
      </c>
      <c r="H7" s="4">
        <v>14</v>
      </c>
      <c r="I7" s="4">
        <v>5.6</v>
      </c>
      <c r="J7" s="4">
        <v>5.7</v>
      </c>
      <c r="K7" s="4">
        <v>13</v>
      </c>
      <c r="L7" s="4">
        <v>12</v>
      </c>
      <c r="M7" s="4">
        <v>14</v>
      </c>
      <c r="N7" s="4">
        <v>6.2</v>
      </c>
      <c r="O7" s="4">
        <v>5.9</v>
      </c>
    </row>
    <row r="8" spans="1:15" x14ac:dyDescent="0.2">
      <c r="A8" s="1">
        <v>7</v>
      </c>
      <c r="B8" s="4" t="s">
        <v>43</v>
      </c>
      <c r="C8" s="9" t="s">
        <v>54</v>
      </c>
      <c r="D8" s="15" t="s">
        <v>71</v>
      </c>
      <c r="E8" s="4">
        <v>10</v>
      </c>
      <c r="F8" s="4">
        <v>10</v>
      </c>
      <c r="G8" s="4">
        <v>11</v>
      </c>
      <c r="H8" s="4">
        <v>9</v>
      </c>
      <c r="I8" s="4">
        <v>5.8</v>
      </c>
      <c r="J8" s="4">
        <v>5.3</v>
      </c>
      <c r="K8" s="4">
        <v>11</v>
      </c>
      <c r="L8" s="4">
        <v>12</v>
      </c>
      <c r="M8" s="4">
        <v>13</v>
      </c>
      <c r="N8" s="4">
        <v>8.5</v>
      </c>
      <c r="O8" s="4">
        <v>8</v>
      </c>
    </row>
    <row r="9" spans="1:15" x14ac:dyDescent="0.2">
      <c r="A9" s="1">
        <v>8</v>
      </c>
      <c r="B9" s="4" t="s">
        <v>44</v>
      </c>
      <c r="C9" s="9" t="s">
        <v>55</v>
      </c>
      <c r="D9" s="15" t="s">
        <v>71</v>
      </c>
      <c r="E9" s="4">
        <v>10</v>
      </c>
      <c r="F9" s="4">
        <v>10</v>
      </c>
      <c r="G9" s="4">
        <v>10</v>
      </c>
      <c r="H9" s="4">
        <v>11</v>
      </c>
      <c r="I9" s="4">
        <v>6.4</v>
      </c>
      <c r="J9" s="4">
        <v>6.1</v>
      </c>
      <c r="K9" s="4">
        <v>11</v>
      </c>
      <c r="L9" s="4">
        <v>11</v>
      </c>
      <c r="M9" s="4">
        <v>11</v>
      </c>
      <c r="N9" s="4">
        <v>7.1</v>
      </c>
      <c r="O9" s="4">
        <v>7.1</v>
      </c>
    </row>
    <row r="10" spans="1:15" x14ac:dyDescent="0.2">
      <c r="A10" s="1">
        <v>9</v>
      </c>
      <c r="B10" s="4" t="s">
        <v>45</v>
      </c>
      <c r="C10" s="9" t="s">
        <v>56</v>
      </c>
      <c r="D10" s="15" t="s">
        <v>71</v>
      </c>
      <c r="E10" s="4">
        <v>9</v>
      </c>
      <c r="F10" s="4">
        <v>9</v>
      </c>
      <c r="G10" s="4">
        <v>9</v>
      </c>
      <c r="H10" s="4">
        <v>8</v>
      </c>
      <c r="I10" s="4">
        <v>7.3</v>
      </c>
      <c r="J10" s="4">
        <v>6.8</v>
      </c>
      <c r="K10" s="4">
        <v>8</v>
      </c>
      <c r="L10" s="4">
        <v>7</v>
      </c>
      <c r="M10" s="4">
        <v>8</v>
      </c>
      <c r="N10" s="4">
        <v>8.1</v>
      </c>
      <c r="O10" s="4">
        <v>7.5</v>
      </c>
    </row>
    <row r="11" spans="1:15" x14ac:dyDescent="0.2">
      <c r="A11" s="1">
        <v>10</v>
      </c>
      <c r="B11" s="4" t="s">
        <v>46</v>
      </c>
      <c r="C11" s="9" t="s">
        <v>57</v>
      </c>
      <c r="D11" s="15" t="s">
        <v>71</v>
      </c>
      <c r="E11" s="4">
        <v>12</v>
      </c>
      <c r="F11" s="4">
        <v>12</v>
      </c>
      <c r="G11" s="4">
        <v>11</v>
      </c>
      <c r="H11" s="4">
        <v>12</v>
      </c>
      <c r="I11" s="4">
        <v>5.9</v>
      </c>
      <c r="J11" s="4">
        <v>5.9</v>
      </c>
      <c r="K11" s="4">
        <v>9</v>
      </c>
      <c r="L11" s="4">
        <v>12</v>
      </c>
      <c r="M11" s="4">
        <v>12</v>
      </c>
      <c r="N11" s="4">
        <v>6.4</v>
      </c>
      <c r="O11" s="4">
        <v>6.1</v>
      </c>
    </row>
    <row r="12" spans="1:15" x14ac:dyDescent="0.2">
      <c r="A12" s="1">
        <v>11</v>
      </c>
      <c r="B12" s="4" t="s">
        <v>47</v>
      </c>
      <c r="C12" s="9" t="s">
        <v>58</v>
      </c>
      <c r="D12" s="15" t="s">
        <v>71</v>
      </c>
      <c r="E12" s="4">
        <v>10</v>
      </c>
      <c r="F12" s="4">
        <v>9</v>
      </c>
      <c r="G12" s="4">
        <v>9</v>
      </c>
      <c r="H12" s="4">
        <v>9</v>
      </c>
      <c r="I12" s="4">
        <v>6.4</v>
      </c>
      <c r="J12" s="4">
        <v>6.6</v>
      </c>
      <c r="K12" s="4">
        <v>9</v>
      </c>
      <c r="L12" s="4">
        <v>8</v>
      </c>
      <c r="M12" s="4">
        <v>8</v>
      </c>
      <c r="N12" s="4">
        <v>6.6</v>
      </c>
      <c r="O12" s="4">
        <v>6.9</v>
      </c>
    </row>
    <row r="13" spans="1:15" x14ac:dyDescent="0.2">
      <c r="A13" s="1">
        <v>12</v>
      </c>
      <c r="B13" s="4" t="s">
        <v>59</v>
      </c>
      <c r="C13" s="9" t="s">
        <v>64</v>
      </c>
      <c r="D13" s="15" t="s">
        <v>29</v>
      </c>
      <c r="E13" s="4">
        <v>7</v>
      </c>
      <c r="F13" s="4">
        <v>7</v>
      </c>
      <c r="G13" s="4">
        <v>5</v>
      </c>
      <c r="H13" s="4">
        <v>4</v>
      </c>
      <c r="I13" s="4">
        <v>6.7</v>
      </c>
      <c r="J13" s="4">
        <v>6.7</v>
      </c>
      <c r="K13" s="4">
        <v>9</v>
      </c>
      <c r="L13" s="4">
        <v>9</v>
      </c>
      <c r="M13" s="4">
        <v>10</v>
      </c>
      <c r="N13" s="4">
        <v>10</v>
      </c>
      <c r="O13" s="4">
        <v>10.5</v>
      </c>
    </row>
    <row r="14" spans="1:15" x14ac:dyDescent="0.2">
      <c r="A14" s="1">
        <v>13</v>
      </c>
      <c r="B14" s="4" t="s">
        <v>60</v>
      </c>
      <c r="C14" s="9" t="s">
        <v>65</v>
      </c>
      <c r="D14" s="15" t="s">
        <v>29</v>
      </c>
      <c r="E14" s="4">
        <v>13</v>
      </c>
      <c r="F14" s="4">
        <v>13</v>
      </c>
      <c r="G14" s="4">
        <v>14</v>
      </c>
      <c r="H14" s="4">
        <v>13</v>
      </c>
      <c r="I14" s="4">
        <v>5.8</v>
      </c>
      <c r="J14" s="4">
        <v>5.8</v>
      </c>
      <c r="K14" s="4">
        <v>13</v>
      </c>
      <c r="L14" s="4">
        <v>11</v>
      </c>
      <c r="M14" s="4">
        <v>12</v>
      </c>
      <c r="N14" s="4">
        <v>7.2</v>
      </c>
      <c r="O14" s="4">
        <v>8.1999999999999993</v>
      </c>
    </row>
    <row r="15" spans="1:15" x14ac:dyDescent="0.2">
      <c r="A15" s="1">
        <v>14</v>
      </c>
      <c r="B15" s="4" t="s">
        <v>61</v>
      </c>
      <c r="C15" s="9" t="s">
        <v>66</v>
      </c>
      <c r="D15" s="15" t="s">
        <v>29</v>
      </c>
      <c r="E15" s="4">
        <v>9</v>
      </c>
      <c r="F15" s="4">
        <v>8</v>
      </c>
      <c r="G15" s="4">
        <v>10</v>
      </c>
      <c r="H15" s="4">
        <v>10</v>
      </c>
      <c r="I15" s="4">
        <v>6.5</v>
      </c>
      <c r="J15" s="4">
        <v>6.5</v>
      </c>
      <c r="K15" s="4">
        <v>11</v>
      </c>
      <c r="L15" s="4">
        <v>0</v>
      </c>
      <c r="M15" s="4">
        <v>12</v>
      </c>
      <c r="N15" s="4">
        <v>8.4</v>
      </c>
      <c r="O15" s="4">
        <v>7.6</v>
      </c>
    </row>
    <row r="16" spans="1:15" x14ac:dyDescent="0.2">
      <c r="A16" s="1">
        <v>15</v>
      </c>
      <c r="B16" s="4" t="s">
        <v>62</v>
      </c>
      <c r="C16" s="9" t="s">
        <v>67</v>
      </c>
      <c r="D16" s="15" t="s">
        <v>29</v>
      </c>
      <c r="E16" s="4">
        <v>9</v>
      </c>
      <c r="F16" s="4">
        <v>9</v>
      </c>
      <c r="G16" s="4">
        <v>9</v>
      </c>
      <c r="H16" s="4">
        <v>8</v>
      </c>
      <c r="I16" s="4">
        <v>6.4</v>
      </c>
      <c r="J16" s="4">
        <v>6.2</v>
      </c>
      <c r="K16" s="4">
        <v>11</v>
      </c>
      <c r="L16" s="4">
        <v>10</v>
      </c>
      <c r="M16" s="4">
        <v>11</v>
      </c>
      <c r="N16" s="4">
        <v>7</v>
      </c>
      <c r="O16" s="4">
        <v>7.1</v>
      </c>
    </row>
    <row r="17" spans="1:15" x14ac:dyDescent="0.2">
      <c r="A17" s="1">
        <v>16</v>
      </c>
      <c r="B17" s="4" t="s">
        <v>62</v>
      </c>
      <c r="C17" s="9" t="s">
        <v>68</v>
      </c>
      <c r="D17" s="15" t="s">
        <v>29</v>
      </c>
      <c r="E17" s="4">
        <v>7</v>
      </c>
      <c r="F17" s="4">
        <v>9</v>
      </c>
      <c r="G17" s="4">
        <v>9</v>
      </c>
      <c r="H17" s="4">
        <v>9</v>
      </c>
      <c r="I17" s="4">
        <v>6.4</v>
      </c>
      <c r="J17" s="4">
        <v>6.3</v>
      </c>
      <c r="K17" s="4">
        <v>11</v>
      </c>
      <c r="L17" s="4">
        <v>10</v>
      </c>
      <c r="M17" s="4">
        <v>10</v>
      </c>
      <c r="N17" s="4">
        <v>7.9</v>
      </c>
      <c r="O17" s="4">
        <v>8</v>
      </c>
    </row>
    <row r="18" spans="1:15" x14ac:dyDescent="0.2">
      <c r="A18" s="1">
        <v>17</v>
      </c>
      <c r="B18" s="4" t="s">
        <v>63</v>
      </c>
      <c r="C18" s="9" t="s">
        <v>69</v>
      </c>
      <c r="D18" s="15" t="s">
        <v>29</v>
      </c>
      <c r="E18" s="4">
        <v>5</v>
      </c>
      <c r="F18" s="4">
        <v>10</v>
      </c>
      <c r="G18" s="4">
        <v>10</v>
      </c>
      <c r="H18" s="4">
        <v>7</v>
      </c>
      <c r="I18" s="4">
        <v>6.4</v>
      </c>
      <c r="J18" s="4">
        <v>6.3</v>
      </c>
      <c r="K18" s="4">
        <v>11</v>
      </c>
      <c r="L18" s="4">
        <v>11</v>
      </c>
      <c r="M18" s="4">
        <v>10</v>
      </c>
      <c r="N18" s="4">
        <v>7.7</v>
      </c>
      <c r="O18" s="4">
        <v>8</v>
      </c>
    </row>
    <row r="19" spans="1:15" x14ac:dyDescent="0.2">
      <c r="A19" s="1">
        <v>18</v>
      </c>
      <c r="B19" s="4" t="s">
        <v>72</v>
      </c>
      <c r="C19" s="9" t="s">
        <v>78</v>
      </c>
      <c r="D19" s="15" t="s">
        <v>30</v>
      </c>
      <c r="E19" s="4">
        <v>7</v>
      </c>
      <c r="F19" s="4">
        <v>9</v>
      </c>
      <c r="G19" s="4">
        <v>10</v>
      </c>
      <c r="H19" s="4">
        <v>8</v>
      </c>
      <c r="I19" s="4">
        <v>7</v>
      </c>
      <c r="J19" s="4">
        <v>99</v>
      </c>
      <c r="K19" s="4">
        <v>9</v>
      </c>
      <c r="L19" s="4">
        <v>9</v>
      </c>
      <c r="M19" s="4">
        <v>9</v>
      </c>
      <c r="N19" s="4">
        <v>11.8</v>
      </c>
      <c r="O19" s="4">
        <v>9.3000000000000007</v>
      </c>
    </row>
    <row r="20" spans="1:15" x14ac:dyDescent="0.2">
      <c r="A20" s="1">
        <v>19</v>
      </c>
      <c r="B20" s="4" t="s">
        <v>73</v>
      </c>
      <c r="C20" s="9" t="s">
        <v>79</v>
      </c>
      <c r="D20" s="15" t="s">
        <v>30</v>
      </c>
      <c r="E20" s="4">
        <v>11</v>
      </c>
      <c r="F20" s="4">
        <v>10</v>
      </c>
      <c r="G20" s="4">
        <v>10</v>
      </c>
      <c r="H20" s="4">
        <v>11</v>
      </c>
      <c r="I20" s="4">
        <v>7.1</v>
      </c>
      <c r="J20" s="4">
        <v>7.2</v>
      </c>
      <c r="K20" s="4">
        <v>10</v>
      </c>
      <c r="L20" s="4">
        <v>9</v>
      </c>
      <c r="M20" s="4">
        <v>9</v>
      </c>
      <c r="N20" s="4">
        <v>9.3000000000000007</v>
      </c>
      <c r="O20" s="4">
        <v>10.3</v>
      </c>
    </row>
    <row r="21" spans="1:15" x14ac:dyDescent="0.2">
      <c r="A21" s="1">
        <v>20</v>
      </c>
      <c r="B21" s="4" t="s">
        <v>74</v>
      </c>
      <c r="C21" s="9" t="s">
        <v>80</v>
      </c>
      <c r="D21" s="15" t="s">
        <v>30</v>
      </c>
      <c r="E21" s="4">
        <v>7</v>
      </c>
      <c r="F21" s="4">
        <v>8</v>
      </c>
      <c r="G21" s="4">
        <v>7</v>
      </c>
      <c r="H21" s="4">
        <v>7</v>
      </c>
      <c r="I21" s="4">
        <v>7.8</v>
      </c>
      <c r="J21" s="4">
        <v>7.5</v>
      </c>
      <c r="K21" s="4">
        <v>9</v>
      </c>
      <c r="L21" s="4">
        <v>8</v>
      </c>
      <c r="M21" s="4">
        <v>6</v>
      </c>
      <c r="N21" s="4">
        <v>8.1</v>
      </c>
      <c r="O21" s="4">
        <v>7.8</v>
      </c>
    </row>
    <row r="22" spans="1:15" x14ac:dyDescent="0.2">
      <c r="A22" s="1">
        <v>21</v>
      </c>
      <c r="B22" s="4" t="s">
        <v>75</v>
      </c>
      <c r="C22" s="9" t="s">
        <v>81</v>
      </c>
      <c r="D22" s="15" t="s">
        <v>30</v>
      </c>
      <c r="E22" s="4">
        <v>7</v>
      </c>
      <c r="F22" s="4">
        <v>5</v>
      </c>
      <c r="G22" s="4">
        <v>6</v>
      </c>
      <c r="H22" s="4">
        <v>7</v>
      </c>
      <c r="I22" s="4">
        <v>7.8</v>
      </c>
      <c r="J22" s="4">
        <v>8.5</v>
      </c>
      <c r="K22" s="4">
        <v>6</v>
      </c>
      <c r="L22" s="4">
        <v>7</v>
      </c>
      <c r="M22" s="4">
        <v>8</v>
      </c>
      <c r="N22" s="4">
        <v>10.4</v>
      </c>
      <c r="O22" s="4">
        <v>10.1</v>
      </c>
    </row>
    <row r="23" spans="1:15" x14ac:dyDescent="0.2">
      <c r="A23" s="1">
        <v>22</v>
      </c>
      <c r="B23" s="4" t="s">
        <v>76</v>
      </c>
      <c r="C23" s="9" t="s">
        <v>82</v>
      </c>
      <c r="D23" s="15" t="s">
        <v>30</v>
      </c>
      <c r="E23" s="4">
        <v>7</v>
      </c>
      <c r="F23" s="4">
        <v>8</v>
      </c>
      <c r="G23" s="4">
        <v>7</v>
      </c>
      <c r="H23" s="4">
        <v>5</v>
      </c>
      <c r="I23" s="4">
        <v>7.2</v>
      </c>
      <c r="J23" s="4">
        <v>7</v>
      </c>
      <c r="K23" s="4">
        <v>8</v>
      </c>
      <c r="L23" s="4">
        <v>9</v>
      </c>
      <c r="M23" s="4">
        <v>8</v>
      </c>
      <c r="N23" s="4">
        <v>13.5</v>
      </c>
      <c r="O23" s="4">
        <v>13.1</v>
      </c>
    </row>
    <row r="24" spans="1:15" x14ac:dyDescent="0.2">
      <c r="A24" s="1">
        <v>23</v>
      </c>
      <c r="B24" s="4" t="s">
        <v>77</v>
      </c>
      <c r="C24" s="9" t="s">
        <v>67</v>
      </c>
      <c r="D24" s="15" t="s">
        <v>30</v>
      </c>
      <c r="E24" s="4">
        <v>8</v>
      </c>
      <c r="F24" s="4">
        <v>7</v>
      </c>
      <c r="G24" s="4">
        <v>6</v>
      </c>
      <c r="H24" s="4">
        <v>7</v>
      </c>
      <c r="I24" s="4">
        <v>6.5</v>
      </c>
      <c r="J24" s="4">
        <v>6.9</v>
      </c>
      <c r="K24" s="4">
        <v>10</v>
      </c>
      <c r="L24" s="4">
        <v>9</v>
      </c>
      <c r="M24" s="4">
        <v>9</v>
      </c>
      <c r="N24" s="4">
        <v>8.9</v>
      </c>
      <c r="O24" s="4">
        <v>9.3000000000000007</v>
      </c>
    </row>
    <row r="25" spans="1:15" x14ac:dyDescent="0.2">
      <c r="A25" s="1">
        <v>24</v>
      </c>
      <c r="B25" s="4" t="s">
        <v>83</v>
      </c>
      <c r="C25" s="9" t="s">
        <v>91</v>
      </c>
      <c r="D25" s="4" t="s">
        <v>31</v>
      </c>
      <c r="E25" s="4">
        <v>8</v>
      </c>
      <c r="F25" s="4">
        <v>5</v>
      </c>
      <c r="G25" s="4">
        <v>10</v>
      </c>
      <c r="H25" s="4">
        <v>9</v>
      </c>
      <c r="I25" s="4">
        <v>6.3</v>
      </c>
      <c r="J25" s="4">
        <v>6.2</v>
      </c>
      <c r="K25" s="4">
        <v>8</v>
      </c>
      <c r="L25" s="4">
        <v>9</v>
      </c>
      <c r="M25" s="4">
        <v>11</v>
      </c>
      <c r="N25" s="4">
        <v>7.7</v>
      </c>
      <c r="O25" s="4">
        <v>7.9</v>
      </c>
    </row>
    <row r="26" spans="1:15" x14ac:dyDescent="0.2">
      <c r="A26" s="1">
        <v>25</v>
      </c>
      <c r="B26" s="4" t="s">
        <v>84</v>
      </c>
      <c r="C26" s="9" t="s">
        <v>92</v>
      </c>
      <c r="D26" s="4" t="s">
        <v>31</v>
      </c>
      <c r="E26" s="4">
        <v>11</v>
      </c>
      <c r="F26" s="4">
        <v>10</v>
      </c>
      <c r="G26" s="4">
        <v>9</v>
      </c>
      <c r="H26" s="4">
        <v>11</v>
      </c>
      <c r="I26" s="4">
        <v>6.4</v>
      </c>
      <c r="J26" s="4">
        <v>6.2</v>
      </c>
      <c r="K26" s="4">
        <v>11</v>
      </c>
      <c r="L26" s="4">
        <v>0</v>
      </c>
      <c r="M26" s="4">
        <v>11</v>
      </c>
      <c r="N26" s="4">
        <v>7.8</v>
      </c>
      <c r="O26" s="4">
        <v>8.8000000000000007</v>
      </c>
    </row>
    <row r="27" spans="1:15" x14ac:dyDescent="0.2">
      <c r="A27" s="1">
        <v>26</v>
      </c>
      <c r="B27" s="4" t="s">
        <v>85</v>
      </c>
      <c r="C27" s="9" t="s">
        <v>93</v>
      </c>
      <c r="D27" s="4" t="s">
        <v>31</v>
      </c>
      <c r="E27" s="4">
        <v>10</v>
      </c>
      <c r="F27" s="4">
        <v>10</v>
      </c>
      <c r="G27" s="4">
        <v>10</v>
      </c>
      <c r="H27" s="4">
        <v>10</v>
      </c>
      <c r="I27" s="4">
        <v>6.1</v>
      </c>
      <c r="J27" s="4">
        <v>5.8</v>
      </c>
      <c r="K27" s="4">
        <v>11</v>
      </c>
      <c r="L27" s="4">
        <v>11</v>
      </c>
      <c r="M27" s="4">
        <v>11</v>
      </c>
      <c r="N27" s="4">
        <v>7.6</v>
      </c>
      <c r="O27" s="4">
        <v>7.4</v>
      </c>
    </row>
    <row r="28" spans="1:15" x14ac:dyDescent="0.2">
      <c r="A28" s="1">
        <v>27</v>
      </c>
      <c r="B28" s="4" t="s">
        <v>86</v>
      </c>
      <c r="C28" s="9" t="s">
        <v>94</v>
      </c>
      <c r="D28" s="4" t="s">
        <v>31</v>
      </c>
      <c r="E28" s="4">
        <v>8</v>
      </c>
      <c r="F28" s="4">
        <v>10</v>
      </c>
      <c r="G28" s="4">
        <v>10</v>
      </c>
      <c r="H28" s="4">
        <v>8</v>
      </c>
      <c r="I28" s="4">
        <v>7</v>
      </c>
      <c r="J28" s="4">
        <v>6.9</v>
      </c>
      <c r="K28" s="4">
        <v>9</v>
      </c>
      <c r="L28" s="4">
        <v>10</v>
      </c>
      <c r="M28" s="4">
        <v>9</v>
      </c>
      <c r="N28" s="4">
        <v>8.6</v>
      </c>
      <c r="O28" s="4">
        <v>8.4</v>
      </c>
    </row>
    <row r="29" spans="1:15" x14ac:dyDescent="0.2">
      <c r="A29" s="1">
        <v>28</v>
      </c>
      <c r="B29" s="4" t="s">
        <v>87</v>
      </c>
      <c r="C29" s="9" t="s">
        <v>95</v>
      </c>
      <c r="D29" s="4" t="s">
        <v>31</v>
      </c>
      <c r="E29" s="4">
        <v>7</v>
      </c>
      <c r="F29" s="4">
        <v>7</v>
      </c>
      <c r="G29" s="4">
        <v>6</v>
      </c>
      <c r="H29" s="4">
        <v>8</v>
      </c>
      <c r="I29" s="4">
        <v>6.3</v>
      </c>
      <c r="J29" s="4">
        <v>6</v>
      </c>
      <c r="K29" s="4">
        <v>7</v>
      </c>
      <c r="L29" s="4">
        <v>8</v>
      </c>
      <c r="M29" s="4">
        <v>8</v>
      </c>
      <c r="N29" s="4">
        <v>7.8</v>
      </c>
      <c r="O29" s="4">
        <v>7.5</v>
      </c>
    </row>
    <row r="30" spans="1:15" x14ac:dyDescent="0.2">
      <c r="A30" s="1">
        <v>29</v>
      </c>
      <c r="B30" s="4" t="s">
        <v>88</v>
      </c>
      <c r="C30" s="9" t="s">
        <v>96</v>
      </c>
      <c r="D30" s="4" t="s">
        <v>31</v>
      </c>
      <c r="E30" s="4">
        <v>15</v>
      </c>
      <c r="F30" s="4">
        <v>12</v>
      </c>
      <c r="G30" s="4">
        <v>13</v>
      </c>
      <c r="H30" s="4">
        <v>11</v>
      </c>
      <c r="I30" s="4">
        <v>5.7</v>
      </c>
      <c r="J30" s="4">
        <v>5.7</v>
      </c>
      <c r="K30" s="4">
        <v>0</v>
      </c>
      <c r="L30" s="4">
        <v>10</v>
      </c>
      <c r="M30" s="4">
        <v>11</v>
      </c>
      <c r="N30" s="4">
        <v>7.7</v>
      </c>
      <c r="O30" s="4">
        <v>7.6</v>
      </c>
    </row>
    <row r="31" spans="1:15" x14ac:dyDescent="0.2">
      <c r="A31" s="1">
        <v>30</v>
      </c>
      <c r="B31" s="4" t="s">
        <v>89</v>
      </c>
      <c r="C31" s="9" t="s">
        <v>67</v>
      </c>
      <c r="D31" s="4" t="s">
        <v>31</v>
      </c>
      <c r="E31" s="4">
        <v>8</v>
      </c>
      <c r="F31" s="4">
        <v>9</v>
      </c>
      <c r="G31" s="4">
        <v>7</v>
      </c>
      <c r="H31" s="4">
        <v>6</v>
      </c>
      <c r="I31" s="4">
        <v>6.9</v>
      </c>
      <c r="J31" s="4">
        <v>99</v>
      </c>
      <c r="K31" s="4">
        <v>9</v>
      </c>
      <c r="L31" s="4">
        <v>8</v>
      </c>
      <c r="M31" s="4">
        <v>8</v>
      </c>
      <c r="N31" s="4">
        <v>8.1</v>
      </c>
      <c r="O31" s="4">
        <v>8.1</v>
      </c>
    </row>
    <row r="32" spans="1:15" x14ac:dyDescent="0.2">
      <c r="A32" s="1">
        <v>31</v>
      </c>
      <c r="B32" s="4" t="s">
        <v>90</v>
      </c>
      <c r="C32" s="9" t="s">
        <v>97</v>
      </c>
      <c r="D32" s="4" t="s">
        <v>31</v>
      </c>
      <c r="E32" s="4">
        <v>12</v>
      </c>
      <c r="F32" s="4">
        <v>11</v>
      </c>
      <c r="G32" s="4">
        <v>11</v>
      </c>
      <c r="H32" s="4">
        <v>10</v>
      </c>
      <c r="I32" s="4">
        <v>5.8</v>
      </c>
      <c r="J32" s="4">
        <v>5.7</v>
      </c>
      <c r="K32" s="4">
        <v>10</v>
      </c>
      <c r="L32" s="4">
        <v>11</v>
      </c>
      <c r="M32" s="4">
        <v>12</v>
      </c>
      <c r="N32" s="4">
        <v>13</v>
      </c>
      <c r="O32" s="4">
        <v>12.7</v>
      </c>
    </row>
    <row r="33" spans="1:15" x14ac:dyDescent="0.2">
      <c r="A33" s="1">
        <v>32</v>
      </c>
      <c r="B33" s="4" t="s">
        <v>7</v>
      </c>
      <c r="C33" s="9" t="s">
        <v>98</v>
      </c>
      <c r="D33" s="4" t="s">
        <v>31</v>
      </c>
      <c r="E33" s="4">
        <v>10</v>
      </c>
      <c r="F33" s="4">
        <v>7</v>
      </c>
      <c r="G33" s="4">
        <v>9</v>
      </c>
      <c r="H33" s="4">
        <v>8</v>
      </c>
      <c r="I33" s="4">
        <v>6.4</v>
      </c>
      <c r="J33" s="4">
        <v>6.3</v>
      </c>
      <c r="K33" s="4">
        <v>11</v>
      </c>
      <c r="L33" s="4">
        <v>11</v>
      </c>
      <c r="M33" s="4">
        <v>12</v>
      </c>
      <c r="N33" s="4">
        <v>7.1</v>
      </c>
      <c r="O33" s="4">
        <v>7.4</v>
      </c>
    </row>
    <row r="34" spans="1:15" x14ac:dyDescent="0.2">
      <c r="A34" s="1">
        <v>33</v>
      </c>
      <c r="B34" s="4" t="s">
        <v>99</v>
      </c>
      <c r="C34" s="9" t="s">
        <v>108</v>
      </c>
      <c r="D34" s="4" t="s">
        <v>32</v>
      </c>
      <c r="E34" s="4">
        <v>12</v>
      </c>
      <c r="F34" s="4">
        <v>12</v>
      </c>
      <c r="G34" s="4">
        <v>13</v>
      </c>
      <c r="H34" s="4">
        <v>10</v>
      </c>
      <c r="I34" s="4">
        <v>6.1</v>
      </c>
      <c r="J34" s="4">
        <v>6.1</v>
      </c>
      <c r="K34" s="4">
        <v>11</v>
      </c>
      <c r="L34" s="4">
        <v>12</v>
      </c>
      <c r="M34" s="4">
        <v>11</v>
      </c>
      <c r="N34" s="4">
        <v>7.9</v>
      </c>
      <c r="O34" s="4">
        <v>7.3</v>
      </c>
    </row>
    <row r="35" spans="1:15" x14ac:dyDescent="0.2">
      <c r="A35" s="1">
        <v>34</v>
      </c>
      <c r="B35" s="4" t="s">
        <v>100</v>
      </c>
      <c r="C35" s="9" t="s">
        <v>109</v>
      </c>
      <c r="D35" s="4" t="s">
        <v>32</v>
      </c>
      <c r="E35" s="4">
        <v>13</v>
      </c>
      <c r="F35" s="4">
        <v>10</v>
      </c>
      <c r="G35" s="4">
        <v>11</v>
      </c>
      <c r="H35" s="4">
        <v>7</v>
      </c>
      <c r="I35" s="4">
        <v>6.4</v>
      </c>
      <c r="J35" s="4">
        <v>6.4</v>
      </c>
      <c r="K35" s="4">
        <v>11</v>
      </c>
      <c r="L35" s="4">
        <v>11</v>
      </c>
      <c r="M35" s="4">
        <v>11</v>
      </c>
      <c r="N35" s="4">
        <v>11.1</v>
      </c>
      <c r="O35" s="4">
        <v>9.1999999999999993</v>
      </c>
    </row>
    <row r="36" spans="1:15" x14ac:dyDescent="0.2">
      <c r="A36" s="1">
        <v>35</v>
      </c>
      <c r="B36" s="4" t="s">
        <v>101</v>
      </c>
      <c r="C36" s="9" t="s">
        <v>95</v>
      </c>
      <c r="D36" s="4" t="s">
        <v>32</v>
      </c>
      <c r="E36" s="4">
        <v>11</v>
      </c>
      <c r="F36" s="4">
        <v>11</v>
      </c>
      <c r="G36" s="4">
        <v>11</v>
      </c>
      <c r="H36" s="4">
        <v>12</v>
      </c>
      <c r="I36" s="4">
        <v>6.2</v>
      </c>
      <c r="J36" s="4">
        <v>6.2</v>
      </c>
      <c r="K36" s="4">
        <v>13</v>
      </c>
      <c r="L36" s="4">
        <v>13</v>
      </c>
      <c r="M36" s="4">
        <v>12</v>
      </c>
      <c r="N36" s="4">
        <v>9.1</v>
      </c>
      <c r="O36" s="4">
        <v>8</v>
      </c>
    </row>
    <row r="37" spans="1:15" x14ac:dyDescent="0.2">
      <c r="A37" s="1">
        <v>36</v>
      </c>
      <c r="B37" s="4" t="s">
        <v>102</v>
      </c>
      <c r="C37" s="9" t="s">
        <v>110</v>
      </c>
      <c r="D37" s="4" t="s">
        <v>32</v>
      </c>
      <c r="E37" s="4">
        <v>6</v>
      </c>
      <c r="F37" s="4">
        <v>8</v>
      </c>
      <c r="G37" s="4">
        <v>9</v>
      </c>
      <c r="H37" s="4">
        <v>8</v>
      </c>
      <c r="I37" s="4">
        <v>6.8</v>
      </c>
      <c r="J37" s="4">
        <v>6.6</v>
      </c>
      <c r="K37" s="4">
        <v>10</v>
      </c>
      <c r="L37" s="4">
        <v>10</v>
      </c>
      <c r="M37" s="4">
        <v>8</v>
      </c>
      <c r="N37" s="4">
        <v>8.9</v>
      </c>
      <c r="O37" s="4">
        <v>8</v>
      </c>
    </row>
    <row r="38" spans="1:15" x14ac:dyDescent="0.2">
      <c r="A38" s="1">
        <v>37</v>
      </c>
      <c r="B38" s="4" t="s">
        <v>103</v>
      </c>
      <c r="C38" s="9" t="s">
        <v>111</v>
      </c>
      <c r="D38" s="4" t="s">
        <v>32</v>
      </c>
      <c r="E38" s="4">
        <v>8</v>
      </c>
      <c r="F38" s="4">
        <v>8</v>
      </c>
      <c r="G38" s="4">
        <v>10</v>
      </c>
      <c r="H38" s="4">
        <v>9</v>
      </c>
      <c r="I38" s="4">
        <v>6.3</v>
      </c>
      <c r="J38" s="4">
        <v>6.3</v>
      </c>
      <c r="K38" s="4">
        <v>11</v>
      </c>
      <c r="L38" s="4">
        <v>12</v>
      </c>
      <c r="M38" s="4">
        <v>11</v>
      </c>
      <c r="N38" s="4">
        <v>7.5</v>
      </c>
      <c r="O38" s="4">
        <v>10.7</v>
      </c>
    </row>
    <row r="39" spans="1:15" x14ac:dyDescent="0.2">
      <c r="A39" s="1">
        <v>38</v>
      </c>
      <c r="B39" s="4" t="s">
        <v>104</v>
      </c>
      <c r="C39" s="9" t="s">
        <v>112</v>
      </c>
      <c r="D39" s="4" t="s">
        <v>32</v>
      </c>
      <c r="E39" s="4">
        <v>8</v>
      </c>
      <c r="F39" s="4">
        <v>11</v>
      </c>
      <c r="G39" s="4">
        <v>11</v>
      </c>
      <c r="H39" s="4">
        <v>9</v>
      </c>
      <c r="I39" s="4">
        <v>6.4</v>
      </c>
      <c r="J39" s="4">
        <v>6.2</v>
      </c>
      <c r="K39" s="4">
        <v>12</v>
      </c>
      <c r="L39" s="4">
        <v>12</v>
      </c>
      <c r="M39" s="4">
        <v>12</v>
      </c>
      <c r="N39" s="4">
        <v>8.1999999999999993</v>
      </c>
      <c r="O39" s="4">
        <v>8</v>
      </c>
    </row>
    <row r="40" spans="1:15" x14ac:dyDescent="0.2">
      <c r="A40" s="1">
        <v>39</v>
      </c>
      <c r="B40" s="4" t="s">
        <v>105</v>
      </c>
      <c r="C40" s="9" t="s">
        <v>113</v>
      </c>
      <c r="D40" s="4" t="s">
        <v>32</v>
      </c>
      <c r="E40" s="4">
        <v>10</v>
      </c>
      <c r="F40" s="4">
        <v>10</v>
      </c>
      <c r="G40" s="4">
        <v>11</v>
      </c>
      <c r="H40" s="4">
        <v>11</v>
      </c>
      <c r="I40" s="4">
        <v>6.4</v>
      </c>
      <c r="J40" s="4">
        <v>6.4</v>
      </c>
      <c r="K40" s="4">
        <v>8</v>
      </c>
      <c r="L40" s="4">
        <v>8</v>
      </c>
      <c r="M40" s="4">
        <v>8</v>
      </c>
      <c r="N40" s="4">
        <v>7.4</v>
      </c>
      <c r="O40" s="4">
        <v>8.1999999999999993</v>
      </c>
    </row>
    <row r="41" spans="1:15" x14ac:dyDescent="0.2">
      <c r="A41" s="1">
        <v>40</v>
      </c>
      <c r="B41" s="4" t="s">
        <v>7</v>
      </c>
      <c r="C41" s="9" t="s">
        <v>114</v>
      </c>
      <c r="D41" s="4" t="s">
        <v>32</v>
      </c>
      <c r="E41" s="4">
        <v>8</v>
      </c>
      <c r="F41" s="4">
        <v>10</v>
      </c>
      <c r="G41" s="4">
        <v>11</v>
      </c>
      <c r="H41" s="4">
        <v>11</v>
      </c>
      <c r="I41" s="4">
        <v>7.4</v>
      </c>
      <c r="J41" s="4">
        <v>7</v>
      </c>
      <c r="K41" s="4">
        <v>10</v>
      </c>
      <c r="L41" s="4">
        <v>9</v>
      </c>
      <c r="M41" s="4">
        <v>11</v>
      </c>
      <c r="N41" s="4">
        <v>8.6999999999999993</v>
      </c>
      <c r="O41" s="4">
        <v>11.3</v>
      </c>
    </row>
    <row r="42" spans="1:15" x14ac:dyDescent="0.2">
      <c r="A42" s="1">
        <v>41</v>
      </c>
      <c r="B42" s="4" t="s">
        <v>106</v>
      </c>
      <c r="C42" s="9" t="s">
        <v>115</v>
      </c>
      <c r="D42" s="4" t="s">
        <v>32</v>
      </c>
      <c r="E42" s="4">
        <v>9</v>
      </c>
      <c r="F42" s="4">
        <v>8</v>
      </c>
      <c r="G42" s="4">
        <v>10</v>
      </c>
      <c r="H42" s="4">
        <v>8</v>
      </c>
      <c r="I42" s="4">
        <v>6.4</v>
      </c>
      <c r="J42" s="4">
        <v>6.4</v>
      </c>
      <c r="K42" s="4">
        <v>12</v>
      </c>
      <c r="L42" s="4">
        <v>12</v>
      </c>
      <c r="M42" s="4">
        <v>12</v>
      </c>
      <c r="N42" s="4">
        <v>7.9</v>
      </c>
      <c r="O42" s="4">
        <v>7.5</v>
      </c>
    </row>
    <row r="43" spans="1:15" x14ac:dyDescent="0.2">
      <c r="A43" s="1">
        <v>42</v>
      </c>
      <c r="B43" s="4" t="s">
        <v>107</v>
      </c>
      <c r="C43" s="9" t="s">
        <v>116</v>
      </c>
      <c r="D43" s="4" t="s">
        <v>32</v>
      </c>
      <c r="E43" s="4">
        <v>9</v>
      </c>
      <c r="F43" s="4">
        <v>7</v>
      </c>
      <c r="G43" s="4">
        <v>8</v>
      </c>
      <c r="H43" s="4">
        <v>9</v>
      </c>
      <c r="I43" s="4">
        <v>6.9</v>
      </c>
      <c r="J43" s="4">
        <v>6.9</v>
      </c>
      <c r="K43" s="4">
        <v>9</v>
      </c>
      <c r="L43" s="4">
        <v>11</v>
      </c>
      <c r="M43" s="4">
        <v>11</v>
      </c>
      <c r="N43" s="4">
        <v>10.199999999999999</v>
      </c>
      <c r="O43" s="4">
        <v>9.1999999999999993</v>
      </c>
    </row>
    <row r="44" spans="1:15" x14ac:dyDescent="0.2">
      <c r="A44" s="1">
        <v>43</v>
      </c>
      <c r="B44" s="4" t="s">
        <v>117</v>
      </c>
      <c r="C44" s="9" t="s">
        <v>127</v>
      </c>
      <c r="D44" s="4" t="s">
        <v>239</v>
      </c>
      <c r="E44" s="4">
        <v>11</v>
      </c>
      <c r="F44" s="4">
        <v>11</v>
      </c>
      <c r="G44" s="4">
        <v>11</v>
      </c>
      <c r="H44" s="4">
        <v>10</v>
      </c>
      <c r="I44" s="4">
        <v>6.7</v>
      </c>
      <c r="J44" s="4">
        <v>6.7</v>
      </c>
      <c r="K44" s="4">
        <v>8</v>
      </c>
      <c r="L44" s="4">
        <v>10</v>
      </c>
      <c r="M44" s="4">
        <v>10</v>
      </c>
      <c r="N44" s="4">
        <v>7.8</v>
      </c>
      <c r="O44" s="4">
        <v>7.6</v>
      </c>
    </row>
    <row r="45" spans="1:15" x14ac:dyDescent="0.2">
      <c r="A45" s="1">
        <v>44</v>
      </c>
      <c r="B45" s="4" t="s">
        <v>118</v>
      </c>
      <c r="C45" s="9" t="s">
        <v>128</v>
      </c>
      <c r="D45" s="4" t="s">
        <v>239</v>
      </c>
      <c r="E45" s="4">
        <v>8</v>
      </c>
      <c r="F45" s="4">
        <v>8</v>
      </c>
      <c r="G45" s="4">
        <v>8</v>
      </c>
      <c r="H45" s="4">
        <v>8</v>
      </c>
      <c r="I45" s="4">
        <v>6</v>
      </c>
      <c r="J45" s="4">
        <v>6.1</v>
      </c>
      <c r="K45" s="4">
        <v>7</v>
      </c>
      <c r="L45" s="4">
        <v>8</v>
      </c>
      <c r="M45" s="4">
        <v>8</v>
      </c>
      <c r="N45" s="4">
        <v>9.1</v>
      </c>
      <c r="O45" s="4">
        <v>10.1</v>
      </c>
    </row>
    <row r="46" spans="1:15" x14ac:dyDescent="0.2">
      <c r="A46" s="1">
        <v>45</v>
      </c>
      <c r="B46" s="4" t="s">
        <v>119</v>
      </c>
      <c r="C46" s="9" t="s">
        <v>129</v>
      </c>
      <c r="D46" s="4" t="s">
        <v>239</v>
      </c>
      <c r="E46" s="4">
        <v>6</v>
      </c>
      <c r="F46" s="4">
        <v>7</v>
      </c>
      <c r="G46" s="4">
        <v>5</v>
      </c>
      <c r="H46" s="4">
        <v>5</v>
      </c>
      <c r="I46" s="4">
        <v>7.3</v>
      </c>
      <c r="J46" s="4">
        <v>6.6</v>
      </c>
      <c r="K46" s="4">
        <v>10</v>
      </c>
      <c r="L46" s="4">
        <v>10</v>
      </c>
      <c r="M46" s="4">
        <v>12</v>
      </c>
      <c r="N46" s="4">
        <v>8.6999999999999993</v>
      </c>
      <c r="O46" s="4">
        <v>9.9</v>
      </c>
    </row>
    <row r="47" spans="1:15" x14ac:dyDescent="0.2">
      <c r="A47" s="1">
        <v>46</v>
      </c>
      <c r="B47" s="4" t="s">
        <v>120</v>
      </c>
      <c r="C47" s="9" t="s">
        <v>130</v>
      </c>
      <c r="D47" s="4" t="s">
        <v>239</v>
      </c>
      <c r="E47" s="4">
        <v>11</v>
      </c>
      <c r="F47" s="4">
        <v>11</v>
      </c>
      <c r="G47" s="4">
        <v>12</v>
      </c>
      <c r="H47" s="4">
        <v>11</v>
      </c>
      <c r="I47" s="4">
        <v>7.3</v>
      </c>
      <c r="J47" s="4">
        <v>6.9</v>
      </c>
      <c r="K47" s="4">
        <v>10</v>
      </c>
      <c r="L47" s="4">
        <v>11</v>
      </c>
      <c r="M47" s="4">
        <v>10</v>
      </c>
      <c r="N47" s="4">
        <v>8.3000000000000007</v>
      </c>
      <c r="O47" s="4">
        <v>10.6</v>
      </c>
    </row>
    <row r="48" spans="1:15" x14ac:dyDescent="0.2">
      <c r="A48" s="1">
        <v>47</v>
      </c>
      <c r="B48" s="4" t="s">
        <v>121</v>
      </c>
      <c r="C48" s="9" t="s">
        <v>114</v>
      </c>
      <c r="D48" s="4" t="s">
        <v>239</v>
      </c>
      <c r="E48" s="4">
        <v>8</v>
      </c>
      <c r="F48" s="4">
        <v>11</v>
      </c>
      <c r="G48" s="4">
        <v>11</v>
      </c>
      <c r="H48" s="4">
        <v>11</v>
      </c>
      <c r="I48" s="4">
        <v>7.2</v>
      </c>
      <c r="J48" s="4">
        <v>6.7</v>
      </c>
      <c r="K48" s="4">
        <v>11</v>
      </c>
      <c r="L48" s="4">
        <v>8</v>
      </c>
      <c r="M48" s="4">
        <v>10</v>
      </c>
      <c r="N48" s="4">
        <v>10.9</v>
      </c>
      <c r="O48" s="4">
        <v>9.8000000000000007</v>
      </c>
    </row>
    <row r="49" spans="1:15" x14ac:dyDescent="0.2">
      <c r="A49" s="1">
        <v>48</v>
      </c>
      <c r="B49" s="4" t="s">
        <v>122</v>
      </c>
      <c r="C49" s="9" t="s">
        <v>131</v>
      </c>
      <c r="D49" s="4" t="s">
        <v>239</v>
      </c>
      <c r="E49" s="4">
        <v>8</v>
      </c>
      <c r="F49" s="4">
        <v>8</v>
      </c>
      <c r="G49" s="4">
        <v>9</v>
      </c>
      <c r="H49" s="4">
        <v>8</v>
      </c>
      <c r="I49" s="4">
        <v>7.4</v>
      </c>
      <c r="J49" s="4">
        <v>7.3</v>
      </c>
      <c r="K49" s="4">
        <v>7</v>
      </c>
      <c r="L49" s="4">
        <v>8</v>
      </c>
      <c r="M49" s="4">
        <v>9</v>
      </c>
      <c r="N49" s="4">
        <v>10.6</v>
      </c>
      <c r="O49" s="4">
        <v>9.1999999999999993</v>
      </c>
    </row>
    <row r="50" spans="1:15" x14ac:dyDescent="0.2">
      <c r="A50" s="1">
        <v>49</v>
      </c>
      <c r="B50" s="4" t="s">
        <v>123</v>
      </c>
      <c r="C50" s="9" t="s">
        <v>132</v>
      </c>
      <c r="D50" s="4" t="s">
        <v>239</v>
      </c>
      <c r="E50" s="4">
        <v>9</v>
      </c>
      <c r="F50" s="4">
        <v>7</v>
      </c>
      <c r="G50" s="4">
        <v>10</v>
      </c>
      <c r="H50" s="4">
        <v>9</v>
      </c>
      <c r="I50" s="4">
        <v>6.6</v>
      </c>
      <c r="J50" s="4">
        <v>6.4</v>
      </c>
      <c r="K50" s="4">
        <v>11</v>
      </c>
      <c r="L50" s="4">
        <v>10</v>
      </c>
      <c r="M50" s="4">
        <v>11</v>
      </c>
      <c r="N50" s="4">
        <v>9.8000000000000007</v>
      </c>
      <c r="O50" s="4">
        <v>10.3</v>
      </c>
    </row>
    <row r="51" spans="1:15" x14ac:dyDescent="0.2">
      <c r="A51" s="1">
        <v>50</v>
      </c>
      <c r="B51" s="4" t="s">
        <v>124</v>
      </c>
      <c r="C51" s="9" t="s">
        <v>133</v>
      </c>
      <c r="D51" s="4" t="s">
        <v>239</v>
      </c>
      <c r="E51" s="4">
        <v>10</v>
      </c>
      <c r="F51" s="4">
        <v>11</v>
      </c>
      <c r="G51" s="4">
        <v>10</v>
      </c>
      <c r="H51" s="4">
        <v>9</v>
      </c>
      <c r="I51" s="4">
        <v>6.2</v>
      </c>
      <c r="J51" s="4">
        <v>6.3</v>
      </c>
      <c r="K51" s="4">
        <v>11</v>
      </c>
      <c r="L51" s="4">
        <v>9</v>
      </c>
      <c r="M51" s="4">
        <v>12</v>
      </c>
      <c r="N51" s="4">
        <v>8.3000000000000007</v>
      </c>
      <c r="O51" s="4">
        <v>7.9</v>
      </c>
    </row>
    <row r="52" spans="1:15" x14ac:dyDescent="0.2">
      <c r="A52" s="1">
        <v>51</v>
      </c>
      <c r="B52" s="4" t="s">
        <v>125</v>
      </c>
      <c r="C52" s="9" t="s">
        <v>70</v>
      </c>
      <c r="D52" s="4" t="s">
        <v>239</v>
      </c>
      <c r="E52" s="4">
        <v>9</v>
      </c>
      <c r="F52" s="4">
        <v>9</v>
      </c>
      <c r="G52" s="4">
        <v>9</v>
      </c>
      <c r="H52" s="4">
        <v>10</v>
      </c>
      <c r="I52" s="4">
        <v>6.4</v>
      </c>
      <c r="J52" s="4">
        <v>6.5</v>
      </c>
      <c r="K52" s="4">
        <v>10</v>
      </c>
      <c r="L52" s="4">
        <v>11</v>
      </c>
      <c r="M52" s="4">
        <v>10</v>
      </c>
      <c r="N52" s="4">
        <v>10.4</v>
      </c>
      <c r="O52" s="4">
        <v>8.3000000000000007</v>
      </c>
    </row>
    <row r="53" spans="1:15" x14ac:dyDescent="0.2">
      <c r="A53" s="1">
        <v>52</v>
      </c>
      <c r="B53" s="4" t="s">
        <v>126</v>
      </c>
      <c r="C53" s="9" t="s">
        <v>134</v>
      </c>
      <c r="D53" s="4" t="s">
        <v>239</v>
      </c>
      <c r="E53" s="4">
        <v>6</v>
      </c>
      <c r="F53" s="4">
        <v>7</v>
      </c>
      <c r="G53" s="4">
        <v>7</v>
      </c>
      <c r="H53" s="4">
        <v>6</v>
      </c>
      <c r="I53" s="4">
        <v>7.5</v>
      </c>
      <c r="J53" s="4">
        <v>7</v>
      </c>
      <c r="K53" s="4">
        <v>8</v>
      </c>
      <c r="L53" s="4">
        <v>8</v>
      </c>
      <c r="M53" s="4">
        <v>10</v>
      </c>
      <c r="N53" s="4">
        <v>8.4</v>
      </c>
      <c r="O53" s="4">
        <v>11.5</v>
      </c>
    </row>
    <row r="54" spans="1:15" x14ac:dyDescent="0.2">
      <c r="A54" s="1">
        <v>53</v>
      </c>
      <c r="B54" s="4" t="s">
        <v>135</v>
      </c>
      <c r="C54" s="9" t="s">
        <v>141</v>
      </c>
      <c r="D54" s="4" t="s">
        <v>33</v>
      </c>
      <c r="E54" s="4">
        <v>5</v>
      </c>
      <c r="F54" s="4">
        <v>4</v>
      </c>
      <c r="G54" s="4">
        <v>6</v>
      </c>
      <c r="H54" s="4">
        <v>4</v>
      </c>
      <c r="I54" s="4">
        <v>8</v>
      </c>
      <c r="J54" s="4">
        <v>7.5</v>
      </c>
      <c r="K54" s="4">
        <v>8</v>
      </c>
      <c r="L54" s="4">
        <v>9</v>
      </c>
      <c r="M54" s="4">
        <v>9</v>
      </c>
      <c r="N54" s="4">
        <v>11.2</v>
      </c>
      <c r="O54" s="4">
        <v>8.8000000000000007</v>
      </c>
    </row>
    <row r="55" spans="1:15" x14ac:dyDescent="0.2">
      <c r="A55" s="1">
        <v>54</v>
      </c>
      <c r="B55" s="4" t="s">
        <v>136</v>
      </c>
      <c r="C55" s="9" t="s">
        <v>142</v>
      </c>
      <c r="D55" s="4" t="s">
        <v>33</v>
      </c>
      <c r="E55" s="4">
        <v>7</v>
      </c>
      <c r="F55" s="4">
        <v>7</v>
      </c>
      <c r="G55" s="4">
        <v>7</v>
      </c>
      <c r="H55" s="4">
        <v>9</v>
      </c>
      <c r="I55" s="4">
        <v>6.7</v>
      </c>
      <c r="J55" s="4">
        <v>6.6</v>
      </c>
      <c r="K55" s="4">
        <v>12</v>
      </c>
      <c r="L55" s="4">
        <v>12</v>
      </c>
      <c r="M55" s="4">
        <v>13</v>
      </c>
      <c r="N55" s="4">
        <v>10.7</v>
      </c>
      <c r="O55" s="4">
        <v>10.6</v>
      </c>
    </row>
    <row r="56" spans="1:15" x14ac:dyDescent="0.2">
      <c r="A56" s="1">
        <v>55</v>
      </c>
      <c r="B56" s="4" t="s">
        <v>137</v>
      </c>
      <c r="C56" s="9" t="s">
        <v>143</v>
      </c>
      <c r="D56" s="4" t="s">
        <v>33</v>
      </c>
      <c r="E56" s="4">
        <v>6</v>
      </c>
      <c r="F56" s="4">
        <v>6</v>
      </c>
      <c r="G56" s="4">
        <v>6</v>
      </c>
      <c r="H56" s="4">
        <v>5</v>
      </c>
      <c r="I56" s="4">
        <v>6.7</v>
      </c>
      <c r="J56" s="4">
        <v>6.9</v>
      </c>
      <c r="K56" s="4">
        <v>9</v>
      </c>
      <c r="L56" s="4">
        <v>9</v>
      </c>
      <c r="M56" s="4">
        <v>11</v>
      </c>
      <c r="N56" s="4">
        <v>8.9</v>
      </c>
      <c r="O56" s="4">
        <v>9.1999999999999993</v>
      </c>
    </row>
    <row r="57" spans="1:15" x14ac:dyDescent="0.2">
      <c r="A57" s="1">
        <v>56</v>
      </c>
      <c r="B57" s="4" t="s">
        <v>138</v>
      </c>
      <c r="C57" s="9" t="s">
        <v>144</v>
      </c>
      <c r="D57" s="4" t="s">
        <v>33</v>
      </c>
      <c r="E57" s="4">
        <v>7</v>
      </c>
      <c r="F57" s="4">
        <v>10</v>
      </c>
      <c r="G57" s="4">
        <v>7</v>
      </c>
      <c r="H57" s="4">
        <v>8</v>
      </c>
      <c r="I57" s="4">
        <v>6.6</v>
      </c>
      <c r="J57" s="4">
        <v>6.5</v>
      </c>
      <c r="K57" s="4">
        <v>7</v>
      </c>
      <c r="L57" s="4">
        <v>10</v>
      </c>
      <c r="M57" s="4">
        <v>10</v>
      </c>
      <c r="N57" s="4">
        <v>9.9</v>
      </c>
      <c r="O57" s="4">
        <v>8.5</v>
      </c>
    </row>
    <row r="58" spans="1:15" x14ac:dyDescent="0.2">
      <c r="A58" s="1">
        <v>57</v>
      </c>
      <c r="B58" s="4" t="s">
        <v>139</v>
      </c>
      <c r="C58" s="9" t="s">
        <v>145</v>
      </c>
      <c r="D58" s="4" t="s">
        <v>33</v>
      </c>
      <c r="E58" s="4">
        <v>6</v>
      </c>
      <c r="F58" s="4">
        <v>5</v>
      </c>
      <c r="G58" s="4">
        <v>5</v>
      </c>
      <c r="H58" s="4">
        <v>6</v>
      </c>
      <c r="I58" s="4">
        <v>8.1</v>
      </c>
      <c r="J58" s="4">
        <v>8</v>
      </c>
      <c r="K58" s="4">
        <v>6</v>
      </c>
      <c r="L58" s="4">
        <v>7</v>
      </c>
      <c r="M58" s="4">
        <v>7</v>
      </c>
      <c r="N58" s="4">
        <v>8.5</v>
      </c>
      <c r="O58" s="4">
        <v>8.1</v>
      </c>
    </row>
    <row r="59" spans="1:15" x14ac:dyDescent="0.2">
      <c r="A59" s="1">
        <v>58</v>
      </c>
      <c r="B59" s="4" t="s">
        <v>140</v>
      </c>
      <c r="C59" s="9" t="s">
        <v>146</v>
      </c>
      <c r="D59" s="4" t="s">
        <v>33</v>
      </c>
      <c r="E59" s="4">
        <v>7</v>
      </c>
      <c r="F59" s="4">
        <v>7</v>
      </c>
      <c r="G59" s="4">
        <v>6</v>
      </c>
      <c r="H59" s="4">
        <v>8</v>
      </c>
      <c r="I59" s="4">
        <v>8.3000000000000007</v>
      </c>
      <c r="J59" s="4">
        <v>8.1</v>
      </c>
      <c r="K59" s="4">
        <v>7</v>
      </c>
      <c r="L59" s="4">
        <v>5</v>
      </c>
      <c r="M59" s="4">
        <v>6</v>
      </c>
      <c r="N59" s="4">
        <v>12.1</v>
      </c>
      <c r="O59" s="4">
        <v>10.8</v>
      </c>
    </row>
    <row r="60" spans="1:15" x14ac:dyDescent="0.2">
      <c r="A60" s="1">
        <v>59</v>
      </c>
      <c r="B60" s="4" t="s">
        <v>147</v>
      </c>
      <c r="C60" s="9" t="s">
        <v>153</v>
      </c>
      <c r="D60" s="4" t="s">
        <v>34</v>
      </c>
      <c r="E60" s="4">
        <v>8</v>
      </c>
      <c r="F60" s="4">
        <v>7</v>
      </c>
      <c r="G60" s="4">
        <v>8</v>
      </c>
      <c r="H60" s="4">
        <v>8</v>
      </c>
      <c r="I60" s="4">
        <v>7.3</v>
      </c>
      <c r="J60" s="4">
        <v>6.8</v>
      </c>
      <c r="K60" s="4">
        <v>8</v>
      </c>
      <c r="L60" s="4">
        <v>10</v>
      </c>
      <c r="M60" s="4">
        <v>11</v>
      </c>
      <c r="N60" s="4">
        <v>11.7</v>
      </c>
      <c r="O60" s="4">
        <v>10.1</v>
      </c>
    </row>
    <row r="61" spans="1:15" x14ac:dyDescent="0.2">
      <c r="A61" s="1">
        <v>60</v>
      </c>
      <c r="B61" s="4" t="s">
        <v>148</v>
      </c>
      <c r="C61" s="9" t="s">
        <v>154</v>
      </c>
      <c r="D61" s="4" t="s">
        <v>34</v>
      </c>
      <c r="E61" s="4">
        <v>7</v>
      </c>
      <c r="F61" s="4">
        <v>8</v>
      </c>
      <c r="G61" s="4">
        <v>7</v>
      </c>
      <c r="H61" s="4">
        <v>7</v>
      </c>
      <c r="I61" s="4">
        <v>6.1</v>
      </c>
      <c r="J61" s="4">
        <v>6.2</v>
      </c>
      <c r="K61" s="4">
        <v>10</v>
      </c>
      <c r="L61" s="4">
        <v>10</v>
      </c>
      <c r="M61" s="4">
        <v>10</v>
      </c>
      <c r="N61" s="4">
        <v>7.9</v>
      </c>
      <c r="O61" s="4">
        <v>10.8</v>
      </c>
    </row>
    <row r="62" spans="1:15" x14ac:dyDescent="0.2">
      <c r="A62" s="1">
        <v>61</v>
      </c>
      <c r="B62" s="4" t="s">
        <v>149</v>
      </c>
      <c r="C62" s="9" t="s">
        <v>155</v>
      </c>
      <c r="D62" s="4" t="s">
        <v>34</v>
      </c>
      <c r="E62" s="4">
        <v>7</v>
      </c>
      <c r="F62" s="4">
        <v>7</v>
      </c>
      <c r="G62" s="4">
        <v>9</v>
      </c>
      <c r="H62" s="4">
        <v>8</v>
      </c>
      <c r="I62" s="4">
        <v>6.1</v>
      </c>
      <c r="J62" s="4">
        <v>6.4</v>
      </c>
      <c r="K62" s="4">
        <v>0</v>
      </c>
      <c r="L62" s="4">
        <v>11</v>
      </c>
      <c r="M62" s="4">
        <v>12</v>
      </c>
      <c r="N62" s="4">
        <v>7.5</v>
      </c>
      <c r="O62" s="4">
        <v>7.5</v>
      </c>
    </row>
    <row r="63" spans="1:15" x14ac:dyDescent="0.2">
      <c r="A63" s="1">
        <v>62</v>
      </c>
      <c r="B63" s="4" t="s">
        <v>150</v>
      </c>
      <c r="C63" s="9" t="s">
        <v>156</v>
      </c>
      <c r="D63" s="4" t="s">
        <v>34</v>
      </c>
      <c r="E63" s="4">
        <v>8</v>
      </c>
      <c r="F63" s="4">
        <v>13</v>
      </c>
      <c r="G63" s="4">
        <v>12</v>
      </c>
      <c r="H63" s="4">
        <v>12</v>
      </c>
      <c r="I63" s="4">
        <v>6.2</v>
      </c>
      <c r="J63" s="4">
        <v>6.2</v>
      </c>
      <c r="K63" s="4">
        <v>0</v>
      </c>
      <c r="L63" s="4">
        <v>12</v>
      </c>
      <c r="M63" s="4">
        <v>0</v>
      </c>
      <c r="N63" s="4">
        <v>7.5</v>
      </c>
      <c r="O63" s="4">
        <v>10.199999999999999</v>
      </c>
    </row>
    <row r="64" spans="1:15" x14ac:dyDescent="0.2">
      <c r="A64" s="1">
        <v>63</v>
      </c>
      <c r="B64" s="4" t="s">
        <v>151</v>
      </c>
      <c r="C64" s="9" t="s">
        <v>157</v>
      </c>
      <c r="D64" s="4" t="s">
        <v>34</v>
      </c>
      <c r="E64" s="4">
        <v>8</v>
      </c>
      <c r="F64" s="4">
        <v>8</v>
      </c>
      <c r="G64" s="4">
        <v>7</v>
      </c>
      <c r="H64" s="4">
        <v>7</v>
      </c>
      <c r="I64" s="4">
        <v>6.9</v>
      </c>
      <c r="J64" s="4">
        <v>6.3</v>
      </c>
      <c r="K64" s="4">
        <v>10</v>
      </c>
      <c r="L64" s="4">
        <v>10</v>
      </c>
      <c r="M64" s="4">
        <v>0</v>
      </c>
      <c r="N64" s="4">
        <v>8.9</v>
      </c>
      <c r="O64" s="4">
        <v>9.3000000000000007</v>
      </c>
    </row>
    <row r="65" spans="1:15" x14ac:dyDescent="0.2">
      <c r="A65" s="1">
        <v>64</v>
      </c>
      <c r="B65" s="4" t="s">
        <v>152</v>
      </c>
      <c r="C65" s="9" t="s">
        <v>158</v>
      </c>
      <c r="D65" s="4" t="s">
        <v>34</v>
      </c>
      <c r="E65" s="4">
        <v>7</v>
      </c>
      <c r="F65" s="4">
        <v>8</v>
      </c>
      <c r="G65" s="4">
        <v>9</v>
      </c>
      <c r="H65" s="4">
        <v>6</v>
      </c>
      <c r="I65" s="4">
        <v>6.3</v>
      </c>
      <c r="J65" s="4">
        <v>6.2</v>
      </c>
      <c r="K65" s="4">
        <v>8</v>
      </c>
      <c r="L65" s="4">
        <v>10</v>
      </c>
      <c r="M65" s="4">
        <v>8</v>
      </c>
      <c r="N65" s="4">
        <v>7.5</v>
      </c>
      <c r="O65" s="4">
        <v>9</v>
      </c>
    </row>
    <row r="66" spans="1:15" x14ac:dyDescent="0.2">
      <c r="A66" s="1">
        <v>65</v>
      </c>
      <c r="B66" s="4" t="s">
        <v>159</v>
      </c>
      <c r="C66" s="9" t="s">
        <v>165</v>
      </c>
      <c r="D66" s="4" t="s">
        <v>35</v>
      </c>
      <c r="E66" s="4">
        <v>9</v>
      </c>
      <c r="F66" s="4">
        <v>8</v>
      </c>
      <c r="G66" s="4">
        <v>8</v>
      </c>
      <c r="H66" s="4">
        <v>10</v>
      </c>
      <c r="I66" s="4">
        <v>6.7</v>
      </c>
      <c r="J66" s="4">
        <v>6.4</v>
      </c>
      <c r="K66" s="4">
        <v>11</v>
      </c>
      <c r="L66" s="4">
        <v>10</v>
      </c>
      <c r="M66" s="4">
        <v>11</v>
      </c>
      <c r="N66" s="4">
        <v>9</v>
      </c>
      <c r="O66" s="4">
        <v>8.9</v>
      </c>
    </row>
    <row r="67" spans="1:15" x14ac:dyDescent="0.2">
      <c r="A67" s="1">
        <v>66</v>
      </c>
      <c r="B67" s="4" t="s">
        <v>160</v>
      </c>
      <c r="C67" s="9" t="s">
        <v>166</v>
      </c>
      <c r="D67" s="4" t="s">
        <v>35</v>
      </c>
      <c r="E67" s="4">
        <v>9</v>
      </c>
      <c r="F67" s="4">
        <v>10</v>
      </c>
      <c r="G67" s="4">
        <v>10</v>
      </c>
      <c r="H67" s="4">
        <v>6</v>
      </c>
      <c r="I67" s="4">
        <v>7.4</v>
      </c>
      <c r="J67" s="4">
        <v>7.1</v>
      </c>
      <c r="K67" s="4">
        <v>8</v>
      </c>
      <c r="L67" s="4">
        <v>8</v>
      </c>
      <c r="M67" s="4">
        <v>8</v>
      </c>
      <c r="N67" s="4">
        <v>11</v>
      </c>
      <c r="O67" s="4">
        <v>10.9</v>
      </c>
    </row>
    <row r="68" spans="1:15" x14ac:dyDescent="0.2">
      <c r="A68" s="1">
        <v>67</v>
      </c>
      <c r="B68" s="4" t="s">
        <v>161</v>
      </c>
      <c r="C68" s="9" t="s">
        <v>167</v>
      </c>
      <c r="D68" s="4" t="s">
        <v>35</v>
      </c>
      <c r="E68" s="4">
        <v>4</v>
      </c>
      <c r="F68" s="4">
        <v>9</v>
      </c>
      <c r="G68" s="4">
        <v>8</v>
      </c>
      <c r="H68" s="4">
        <v>9</v>
      </c>
      <c r="I68" s="4">
        <v>6.8</v>
      </c>
      <c r="J68" s="4">
        <v>6.3</v>
      </c>
      <c r="K68" s="4">
        <v>10</v>
      </c>
      <c r="L68" s="4">
        <v>10</v>
      </c>
      <c r="M68" s="4">
        <v>10</v>
      </c>
      <c r="N68" s="4">
        <v>11.8</v>
      </c>
      <c r="O68" s="4">
        <v>10.5</v>
      </c>
    </row>
    <row r="69" spans="1:15" x14ac:dyDescent="0.2">
      <c r="A69" s="1">
        <v>68</v>
      </c>
      <c r="B69" s="4" t="s">
        <v>162</v>
      </c>
      <c r="C69" s="9" t="s">
        <v>168</v>
      </c>
      <c r="D69" s="4" t="s">
        <v>35</v>
      </c>
      <c r="E69" s="4">
        <v>10</v>
      </c>
      <c r="F69" s="4">
        <v>8</v>
      </c>
      <c r="G69" s="4">
        <v>10</v>
      </c>
      <c r="H69" s="4">
        <v>11</v>
      </c>
      <c r="I69" s="4">
        <v>6.6</v>
      </c>
      <c r="J69" s="4">
        <v>6.4</v>
      </c>
      <c r="K69" s="4">
        <v>10</v>
      </c>
      <c r="L69" s="4">
        <v>9</v>
      </c>
      <c r="M69" s="4">
        <v>11</v>
      </c>
      <c r="N69" s="4">
        <v>10.7</v>
      </c>
      <c r="O69" s="4">
        <v>11.5</v>
      </c>
    </row>
    <row r="70" spans="1:15" x14ac:dyDescent="0.2">
      <c r="A70" s="1">
        <v>69</v>
      </c>
      <c r="B70" s="4" t="s">
        <v>163</v>
      </c>
      <c r="C70" s="9" t="s">
        <v>169</v>
      </c>
      <c r="D70" s="4" t="s">
        <v>35</v>
      </c>
      <c r="E70" s="4">
        <v>9</v>
      </c>
      <c r="F70" s="4">
        <v>8</v>
      </c>
      <c r="G70" s="4">
        <v>9</v>
      </c>
      <c r="H70" s="4">
        <v>9</v>
      </c>
      <c r="I70" s="4">
        <v>6.7</v>
      </c>
      <c r="J70" s="4">
        <v>6.5</v>
      </c>
      <c r="K70" s="4">
        <v>11</v>
      </c>
      <c r="L70" s="4">
        <v>11</v>
      </c>
      <c r="M70" s="4">
        <v>9</v>
      </c>
      <c r="N70" s="4">
        <v>9.8000000000000007</v>
      </c>
      <c r="O70" s="4">
        <v>8</v>
      </c>
    </row>
    <row r="71" spans="1:15" x14ac:dyDescent="0.2">
      <c r="A71" s="1">
        <v>70</v>
      </c>
      <c r="B71" s="4" t="s">
        <v>164</v>
      </c>
      <c r="C71" s="9" t="s">
        <v>170</v>
      </c>
      <c r="D71" s="4" t="s">
        <v>35</v>
      </c>
      <c r="E71" s="4">
        <v>7</v>
      </c>
      <c r="F71" s="4">
        <v>8</v>
      </c>
      <c r="G71" s="4">
        <v>7</v>
      </c>
      <c r="H71" s="4">
        <v>8</v>
      </c>
      <c r="I71" s="4">
        <v>6.7</v>
      </c>
      <c r="J71" s="4">
        <v>6.6</v>
      </c>
      <c r="K71" s="4">
        <v>7</v>
      </c>
      <c r="L71" s="4">
        <v>7</v>
      </c>
      <c r="M71" s="4">
        <v>9</v>
      </c>
      <c r="N71" s="4">
        <v>9.3000000000000007</v>
      </c>
      <c r="O71" s="4">
        <v>8.6999999999999993</v>
      </c>
    </row>
    <row r="72" spans="1:15" x14ac:dyDescent="0.2">
      <c r="A72" s="1">
        <v>71</v>
      </c>
      <c r="B72" s="4" t="s">
        <v>171</v>
      </c>
      <c r="C72" s="9" t="s">
        <v>180</v>
      </c>
      <c r="D72" s="4" t="s">
        <v>223</v>
      </c>
      <c r="E72" s="4">
        <v>12</v>
      </c>
      <c r="F72" s="4">
        <v>11</v>
      </c>
      <c r="G72" s="4">
        <v>11</v>
      </c>
      <c r="H72" s="4">
        <v>8</v>
      </c>
      <c r="I72" s="4">
        <v>5.8</v>
      </c>
      <c r="J72" s="4">
        <v>6</v>
      </c>
      <c r="K72" s="4">
        <v>12</v>
      </c>
      <c r="L72" s="4">
        <v>11</v>
      </c>
      <c r="M72" s="4">
        <v>12</v>
      </c>
      <c r="N72" s="4">
        <v>6.5</v>
      </c>
      <c r="O72" s="4">
        <v>6</v>
      </c>
    </row>
    <row r="73" spans="1:15" x14ac:dyDescent="0.2">
      <c r="A73" s="1">
        <v>72</v>
      </c>
      <c r="B73" s="4" t="s">
        <v>172</v>
      </c>
      <c r="C73" s="9" t="s">
        <v>181</v>
      </c>
      <c r="D73" s="4" t="s">
        <v>223</v>
      </c>
      <c r="E73" s="4">
        <v>11</v>
      </c>
      <c r="F73" s="4">
        <v>13</v>
      </c>
      <c r="G73" s="4">
        <v>12</v>
      </c>
      <c r="H73" s="4">
        <v>13</v>
      </c>
      <c r="I73" s="4">
        <v>5.5</v>
      </c>
      <c r="J73" s="4">
        <v>5.5</v>
      </c>
      <c r="K73" s="4">
        <v>13</v>
      </c>
      <c r="L73" s="4">
        <v>12</v>
      </c>
      <c r="M73" s="4">
        <v>13</v>
      </c>
      <c r="N73" s="4">
        <v>5.8</v>
      </c>
      <c r="O73" s="4">
        <v>7</v>
      </c>
    </row>
    <row r="74" spans="1:15" x14ac:dyDescent="0.2">
      <c r="A74" s="1">
        <v>73</v>
      </c>
      <c r="B74" s="4" t="s">
        <v>173</v>
      </c>
      <c r="C74" s="9" t="s">
        <v>182</v>
      </c>
      <c r="D74" s="4" t="s">
        <v>223</v>
      </c>
      <c r="E74" s="4">
        <v>9</v>
      </c>
      <c r="F74" s="4">
        <v>9</v>
      </c>
      <c r="G74" s="4">
        <v>10</v>
      </c>
      <c r="H74" s="4">
        <v>10</v>
      </c>
      <c r="I74" s="4">
        <v>6</v>
      </c>
      <c r="J74" s="4">
        <v>6.1</v>
      </c>
      <c r="K74" s="4">
        <v>0</v>
      </c>
      <c r="L74" s="4">
        <v>12</v>
      </c>
      <c r="M74" s="4">
        <v>10</v>
      </c>
      <c r="N74" s="4">
        <v>7.8</v>
      </c>
      <c r="O74" s="4">
        <v>7.4</v>
      </c>
    </row>
    <row r="75" spans="1:15" x14ac:dyDescent="0.2">
      <c r="A75" s="1">
        <v>74</v>
      </c>
      <c r="B75" s="4" t="s">
        <v>174</v>
      </c>
      <c r="C75" s="9" t="s">
        <v>183</v>
      </c>
      <c r="D75" s="4" t="s">
        <v>223</v>
      </c>
      <c r="E75" s="4">
        <v>11</v>
      </c>
      <c r="F75" s="4">
        <v>11</v>
      </c>
      <c r="G75" s="4">
        <v>13</v>
      </c>
      <c r="H75" s="4">
        <v>12</v>
      </c>
      <c r="I75" s="4">
        <v>6.1</v>
      </c>
      <c r="J75" s="4">
        <v>6.2</v>
      </c>
      <c r="K75" s="4">
        <v>12</v>
      </c>
      <c r="L75" s="4">
        <v>12</v>
      </c>
      <c r="M75" s="4">
        <v>11</v>
      </c>
      <c r="N75" s="4">
        <v>6.3</v>
      </c>
      <c r="O75" s="4">
        <v>6.4</v>
      </c>
    </row>
    <row r="76" spans="1:15" x14ac:dyDescent="0.2">
      <c r="A76" s="1">
        <v>75</v>
      </c>
      <c r="B76" s="4" t="s">
        <v>101</v>
      </c>
      <c r="C76" s="9" t="s">
        <v>184</v>
      </c>
      <c r="D76" s="4" t="s">
        <v>223</v>
      </c>
      <c r="E76" s="4">
        <v>11</v>
      </c>
      <c r="F76" s="4">
        <v>11</v>
      </c>
      <c r="G76" s="4">
        <v>11</v>
      </c>
      <c r="H76" s="4">
        <v>11</v>
      </c>
      <c r="I76" s="4">
        <v>5.9</v>
      </c>
      <c r="J76" s="4">
        <v>6.1</v>
      </c>
      <c r="K76" s="4">
        <v>0</v>
      </c>
      <c r="L76" s="4">
        <v>12</v>
      </c>
      <c r="M76" s="4">
        <v>11</v>
      </c>
      <c r="N76" s="4">
        <v>7</v>
      </c>
      <c r="O76" s="4">
        <v>6.9</v>
      </c>
    </row>
    <row r="77" spans="1:15" x14ac:dyDescent="0.2">
      <c r="A77" s="1">
        <v>76</v>
      </c>
      <c r="B77" s="4" t="s">
        <v>175</v>
      </c>
      <c r="C77" s="9" t="s">
        <v>185</v>
      </c>
      <c r="D77" s="4" t="s">
        <v>223</v>
      </c>
      <c r="E77" s="4">
        <v>10</v>
      </c>
      <c r="F77" s="4">
        <v>7</v>
      </c>
      <c r="G77" s="4">
        <v>11</v>
      </c>
      <c r="H77" s="4">
        <v>11</v>
      </c>
      <c r="I77" s="4">
        <v>5.9</v>
      </c>
      <c r="J77" s="4">
        <v>6.1</v>
      </c>
      <c r="K77" s="4">
        <v>11</v>
      </c>
      <c r="L77" s="4">
        <v>11</v>
      </c>
      <c r="M77" s="4">
        <v>11</v>
      </c>
      <c r="N77" s="4">
        <v>7.3</v>
      </c>
      <c r="O77" s="4">
        <v>8.1</v>
      </c>
    </row>
    <row r="78" spans="1:15" x14ac:dyDescent="0.2">
      <c r="A78" s="1">
        <v>77</v>
      </c>
      <c r="B78" s="4" t="s">
        <v>176</v>
      </c>
      <c r="C78" s="9" t="s">
        <v>186</v>
      </c>
      <c r="D78" s="4" t="s">
        <v>223</v>
      </c>
      <c r="E78" s="4">
        <v>14</v>
      </c>
      <c r="F78" s="4">
        <v>14</v>
      </c>
      <c r="G78" s="4">
        <v>13</v>
      </c>
      <c r="H78" s="4">
        <v>14</v>
      </c>
      <c r="I78" s="4">
        <v>5.8</v>
      </c>
      <c r="J78" s="4">
        <v>5.8</v>
      </c>
      <c r="K78" s="4">
        <v>11</v>
      </c>
      <c r="L78" s="4">
        <v>10</v>
      </c>
      <c r="M78" s="4">
        <v>9</v>
      </c>
      <c r="N78" s="4">
        <v>8.1</v>
      </c>
      <c r="O78" s="4">
        <v>7.7</v>
      </c>
    </row>
    <row r="79" spans="1:15" x14ac:dyDescent="0.2">
      <c r="A79" s="1">
        <v>78</v>
      </c>
      <c r="B79" s="4" t="s">
        <v>177</v>
      </c>
      <c r="C79" s="9" t="s">
        <v>187</v>
      </c>
      <c r="D79" s="4" t="s">
        <v>223</v>
      </c>
      <c r="E79" s="4">
        <v>11</v>
      </c>
      <c r="F79" s="4">
        <v>11</v>
      </c>
      <c r="G79" s="4">
        <v>11</v>
      </c>
      <c r="H79" s="4">
        <v>12</v>
      </c>
      <c r="I79" s="4">
        <v>6.2</v>
      </c>
      <c r="J79" s="4">
        <v>6.1</v>
      </c>
      <c r="K79" s="4">
        <v>10</v>
      </c>
      <c r="L79" s="4">
        <v>12</v>
      </c>
      <c r="M79" s="4">
        <v>10</v>
      </c>
      <c r="N79" s="4">
        <v>6.2</v>
      </c>
      <c r="O79" s="4">
        <v>6.3</v>
      </c>
    </row>
    <row r="80" spans="1:15" x14ac:dyDescent="0.2">
      <c r="A80" s="1">
        <v>79</v>
      </c>
      <c r="B80" s="4" t="s">
        <v>177</v>
      </c>
      <c r="C80" s="9" t="s">
        <v>188</v>
      </c>
      <c r="D80" s="4" t="s">
        <v>223</v>
      </c>
      <c r="E80" s="4">
        <v>10</v>
      </c>
      <c r="F80" s="4">
        <v>10</v>
      </c>
      <c r="G80" s="4">
        <v>11</v>
      </c>
      <c r="H80" s="4">
        <v>10</v>
      </c>
      <c r="I80" s="4">
        <v>6.2</v>
      </c>
      <c r="J80" s="4">
        <v>6.1</v>
      </c>
      <c r="K80" s="4">
        <v>10</v>
      </c>
      <c r="L80" s="4">
        <v>10</v>
      </c>
      <c r="M80" s="4">
        <v>0</v>
      </c>
      <c r="N80" s="4">
        <v>6.6</v>
      </c>
      <c r="O80" s="4">
        <v>6.6</v>
      </c>
    </row>
    <row r="81" spans="1:15" x14ac:dyDescent="0.2">
      <c r="A81" s="1">
        <v>80</v>
      </c>
      <c r="B81" s="4" t="s">
        <v>178</v>
      </c>
      <c r="C81" s="9" t="s">
        <v>189</v>
      </c>
      <c r="D81" s="4" t="s">
        <v>223</v>
      </c>
      <c r="E81" s="4">
        <v>13</v>
      </c>
      <c r="F81" s="4">
        <v>14</v>
      </c>
      <c r="G81" s="4">
        <v>15</v>
      </c>
      <c r="H81" s="4">
        <v>13</v>
      </c>
      <c r="I81" s="4">
        <v>6.1</v>
      </c>
      <c r="J81" s="4">
        <v>5.9</v>
      </c>
      <c r="K81" s="4">
        <v>12</v>
      </c>
      <c r="L81" s="4">
        <v>12</v>
      </c>
      <c r="M81" s="4">
        <v>11</v>
      </c>
      <c r="N81" s="4">
        <v>6.8</v>
      </c>
      <c r="O81" s="4">
        <v>7.4</v>
      </c>
    </row>
    <row r="82" spans="1:15" x14ac:dyDescent="0.2">
      <c r="A82" s="1">
        <v>81</v>
      </c>
      <c r="B82" s="4" t="s">
        <v>179</v>
      </c>
      <c r="C82" s="9" t="s">
        <v>190</v>
      </c>
      <c r="D82" s="4" t="s">
        <v>223</v>
      </c>
      <c r="E82" s="4">
        <v>9</v>
      </c>
      <c r="F82" s="4">
        <v>9</v>
      </c>
      <c r="G82" s="4">
        <v>9</v>
      </c>
      <c r="H82" s="4">
        <v>9</v>
      </c>
      <c r="I82" s="4">
        <v>6.3</v>
      </c>
      <c r="J82" s="4">
        <v>6.1</v>
      </c>
      <c r="K82" s="4">
        <v>11</v>
      </c>
      <c r="L82" s="4">
        <v>11</v>
      </c>
      <c r="M82" s="4">
        <v>11</v>
      </c>
      <c r="N82" s="4">
        <v>6.3</v>
      </c>
      <c r="O82" s="4">
        <v>6.4</v>
      </c>
    </row>
    <row r="83" spans="1:15" x14ac:dyDescent="0.2">
      <c r="A83" s="1">
        <v>82</v>
      </c>
      <c r="B83" s="4" t="s">
        <v>191</v>
      </c>
      <c r="C83" s="9" t="s">
        <v>241</v>
      </c>
      <c r="D83" s="4" t="s">
        <v>224</v>
      </c>
      <c r="E83" s="4">
        <v>7</v>
      </c>
      <c r="F83" s="4">
        <v>7</v>
      </c>
      <c r="G83" s="4">
        <v>6</v>
      </c>
      <c r="H83" s="4">
        <v>7</v>
      </c>
      <c r="I83" s="4">
        <v>7.6</v>
      </c>
      <c r="J83" s="4">
        <v>7.4</v>
      </c>
      <c r="K83" s="4">
        <v>0</v>
      </c>
      <c r="L83" s="4">
        <v>9</v>
      </c>
      <c r="M83" s="4">
        <v>9</v>
      </c>
      <c r="N83" s="4">
        <v>7.7</v>
      </c>
      <c r="O83" s="4">
        <v>7.8</v>
      </c>
    </row>
    <row r="84" spans="1:15" x14ac:dyDescent="0.2">
      <c r="A84" s="1">
        <v>83</v>
      </c>
      <c r="B84" s="4" t="s">
        <v>192</v>
      </c>
      <c r="C84" s="9" t="s">
        <v>200</v>
      </c>
      <c r="D84" s="4" t="s">
        <v>224</v>
      </c>
      <c r="E84" s="4">
        <v>9</v>
      </c>
      <c r="F84" s="4">
        <v>7</v>
      </c>
      <c r="G84" s="4">
        <v>8</v>
      </c>
      <c r="H84" s="4">
        <v>7</v>
      </c>
      <c r="I84" s="4">
        <v>6.8</v>
      </c>
      <c r="J84" s="4">
        <v>6.8</v>
      </c>
      <c r="K84" s="4">
        <v>11</v>
      </c>
      <c r="L84" s="4">
        <v>9</v>
      </c>
      <c r="M84" s="4">
        <v>0</v>
      </c>
      <c r="N84" s="4">
        <v>6.7</v>
      </c>
      <c r="O84" s="4">
        <v>6.9</v>
      </c>
    </row>
    <row r="85" spans="1:15" x14ac:dyDescent="0.2">
      <c r="A85" s="1">
        <v>84</v>
      </c>
      <c r="B85" s="4" t="s">
        <v>193</v>
      </c>
      <c r="C85" s="9" t="s">
        <v>201</v>
      </c>
      <c r="D85" s="4" t="s">
        <v>224</v>
      </c>
      <c r="E85" s="4">
        <v>5</v>
      </c>
      <c r="F85" s="4">
        <v>7</v>
      </c>
      <c r="G85" s="4">
        <v>7</v>
      </c>
      <c r="H85" s="4">
        <v>8</v>
      </c>
      <c r="I85" s="4">
        <v>6.4</v>
      </c>
      <c r="J85" s="4">
        <v>6.3</v>
      </c>
      <c r="K85" s="4">
        <v>7</v>
      </c>
      <c r="L85" s="4">
        <v>8</v>
      </c>
      <c r="M85" s="4">
        <v>9</v>
      </c>
      <c r="N85" s="4">
        <v>7.7</v>
      </c>
      <c r="O85" s="4">
        <v>9</v>
      </c>
    </row>
    <row r="86" spans="1:15" x14ac:dyDescent="0.2">
      <c r="A86" s="1">
        <v>85</v>
      </c>
      <c r="B86" s="4" t="s">
        <v>124</v>
      </c>
      <c r="C86" s="9" t="s">
        <v>96</v>
      </c>
      <c r="D86" s="4" t="s">
        <v>224</v>
      </c>
      <c r="E86" s="4">
        <v>8</v>
      </c>
      <c r="F86" s="4">
        <v>7</v>
      </c>
      <c r="G86" s="4">
        <v>10</v>
      </c>
      <c r="H86" s="4">
        <v>9</v>
      </c>
      <c r="I86" s="4">
        <v>6.6</v>
      </c>
      <c r="J86" s="4">
        <v>6.9</v>
      </c>
      <c r="K86" s="4">
        <v>9</v>
      </c>
      <c r="L86" s="4">
        <v>9</v>
      </c>
      <c r="M86" s="4">
        <v>9</v>
      </c>
      <c r="N86" s="4">
        <v>7.7</v>
      </c>
      <c r="O86" s="4">
        <v>7.5</v>
      </c>
    </row>
    <row r="87" spans="1:15" x14ac:dyDescent="0.2">
      <c r="A87" s="1">
        <v>86</v>
      </c>
      <c r="B87" s="4" t="s">
        <v>194</v>
      </c>
      <c r="C87" s="9" t="s">
        <v>202</v>
      </c>
      <c r="D87" s="4" t="s">
        <v>224</v>
      </c>
      <c r="E87" s="4">
        <v>6</v>
      </c>
      <c r="F87" s="4">
        <v>8</v>
      </c>
      <c r="G87" s="4">
        <v>8</v>
      </c>
      <c r="H87" s="4">
        <v>9</v>
      </c>
      <c r="I87" s="4">
        <v>7</v>
      </c>
      <c r="J87" s="4">
        <v>7.2</v>
      </c>
      <c r="K87" s="4">
        <v>9</v>
      </c>
      <c r="L87" s="4">
        <v>8</v>
      </c>
      <c r="M87" s="4">
        <v>9</v>
      </c>
      <c r="N87" s="4">
        <v>7.2</v>
      </c>
      <c r="O87" s="4">
        <v>7.2</v>
      </c>
    </row>
    <row r="88" spans="1:15" x14ac:dyDescent="0.2">
      <c r="A88" s="1">
        <v>87</v>
      </c>
      <c r="B88" s="4" t="s">
        <v>195</v>
      </c>
      <c r="C88" s="9" t="s">
        <v>133</v>
      </c>
      <c r="D88" s="4" t="s">
        <v>224</v>
      </c>
      <c r="E88" s="4">
        <v>8</v>
      </c>
      <c r="F88" s="4">
        <v>6</v>
      </c>
      <c r="G88" s="4">
        <v>6</v>
      </c>
      <c r="H88" s="4">
        <v>7</v>
      </c>
      <c r="I88" s="4">
        <v>6.6</v>
      </c>
      <c r="J88" s="4">
        <v>6.6</v>
      </c>
      <c r="K88" s="4">
        <v>8</v>
      </c>
      <c r="L88" s="4">
        <v>8</v>
      </c>
      <c r="M88" s="4">
        <v>9</v>
      </c>
      <c r="N88" s="4">
        <v>6.9</v>
      </c>
      <c r="O88" s="4">
        <v>7.2</v>
      </c>
    </row>
    <row r="89" spans="1:15" x14ac:dyDescent="0.2">
      <c r="A89" s="1">
        <v>88</v>
      </c>
      <c r="B89" s="4" t="s">
        <v>240</v>
      </c>
      <c r="C89" s="9" t="s">
        <v>238</v>
      </c>
      <c r="D89" s="4" t="s">
        <v>224</v>
      </c>
      <c r="E89" s="4">
        <v>7</v>
      </c>
      <c r="F89" s="4">
        <v>5</v>
      </c>
      <c r="G89" s="4">
        <v>7</v>
      </c>
      <c r="H89" s="4">
        <v>7</v>
      </c>
      <c r="I89" s="4">
        <v>6.7</v>
      </c>
      <c r="J89" s="4">
        <v>7.2</v>
      </c>
      <c r="K89" s="4">
        <v>11</v>
      </c>
      <c r="L89" s="4">
        <v>11</v>
      </c>
      <c r="M89" s="4">
        <v>10</v>
      </c>
      <c r="N89" s="4">
        <v>7.7</v>
      </c>
      <c r="O89" s="4">
        <v>7.6</v>
      </c>
    </row>
    <row r="90" spans="1:15" x14ac:dyDescent="0.2">
      <c r="A90" s="1">
        <v>89</v>
      </c>
      <c r="B90" s="4" t="s">
        <v>197</v>
      </c>
      <c r="C90" s="9" t="s">
        <v>203</v>
      </c>
      <c r="D90" s="4" t="s">
        <v>224</v>
      </c>
      <c r="E90" s="4">
        <v>9</v>
      </c>
      <c r="F90" s="4">
        <v>10</v>
      </c>
      <c r="G90" s="4">
        <v>8</v>
      </c>
      <c r="H90" s="4">
        <v>8</v>
      </c>
      <c r="I90" s="4">
        <v>6.9</v>
      </c>
      <c r="J90" s="4">
        <v>6.9</v>
      </c>
      <c r="K90" s="4">
        <v>8</v>
      </c>
      <c r="L90" s="4">
        <v>9</v>
      </c>
      <c r="M90" s="4">
        <v>10</v>
      </c>
      <c r="N90" s="4">
        <v>7.4</v>
      </c>
      <c r="O90" s="4">
        <v>7.4</v>
      </c>
    </row>
    <row r="91" spans="1:15" x14ac:dyDescent="0.2">
      <c r="A91" s="1">
        <v>90</v>
      </c>
      <c r="B91" s="4" t="s">
        <v>198</v>
      </c>
      <c r="C91" s="9" t="s">
        <v>204</v>
      </c>
      <c r="D91" s="4" t="s">
        <v>224</v>
      </c>
      <c r="E91" s="4">
        <v>10</v>
      </c>
      <c r="F91" s="4">
        <v>8</v>
      </c>
      <c r="G91" s="4">
        <v>8</v>
      </c>
      <c r="H91" s="4">
        <v>10</v>
      </c>
      <c r="I91" s="4">
        <v>6.4</v>
      </c>
      <c r="J91" s="4">
        <v>6.6</v>
      </c>
      <c r="K91" s="4">
        <v>10</v>
      </c>
      <c r="L91" s="4">
        <v>10</v>
      </c>
      <c r="M91" s="4">
        <v>10</v>
      </c>
      <c r="N91" s="4">
        <v>13.4</v>
      </c>
      <c r="O91" s="4">
        <v>10.8</v>
      </c>
    </row>
    <row r="92" spans="1:15" x14ac:dyDescent="0.2">
      <c r="A92" s="1">
        <v>91</v>
      </c>
      <c r="B92" s="4" t="s">
        <v>199</v>
      </c>
      <c r="C92" s="9" t="s">
        <v>205</v>
      </c>
      <c r="D92" s="4" t="s">
        <v>224</v>
      </c>
      <c r="E92" s="4">
        <v>9</v>
      </c>
      <c r="F92" s="4">
        <v>9</v>
      </c>
      <c r="G92" s="4">
        <v>7</v>
      </c>
      <c r="H92" s="4">
        <v>8</v>
      </c>
      <c r="I92" s="4">
        <v>6.1</v>
      </c>
      <c r="J92" s="4">
        <v>6.7</v>
      </c>
      <c r="K92" s="4">
        <v>9</v>
      </c>
      <c r="L92" s="4">
        <v>10</v>
      </c>
      <c r="M92" s="4">
        <v>9</v>
      </c>
      <c r="N92" s="4">
        <v>8.4</v>
      </c>
      <c r="O92" s="4">
        <v>7.7</v>
      </c>
    </row>
    <row r="93" spans="1:15" x14ac:dyDescent="0.2">
      <c r="A93" s="1">
        <v>92</v>
      </c>
      <c r="B93" s="4" t="s">
        <v>206</v>
      </c>
      <c r="C93" s="9" t="s">
        <v>216</v>
      </c>
      <c r="D93" s="4" t="s">
        <v>36</v>
      </c>
      <c r="E93" s="4">
        <v>12</v>
      </c>
      <c r="F93" s="4">
        <v>12</v>
      </c>
      <c r="G93" s="4">
        <v>11</v>
      </c>
      <c r="H93" s="4">
        <v>13</v>
      </c>
      <c r="I93" s="4">
        <v>5.4</v>
      </c>
      <c r="J93" s="4">
        <v>12.5</v>
      </c>
      <c r="K93" s="4">
        <v>11</v>
      </c>
      <c r="L93" s="4">
        <v>13</v>
      </c>
      <c r="M93" s="4">
        <v>11</v>
      </c>
      <c r="N93" s="4">
        <v>8.8000000000000007</v>
      </c>
      <c r="O93" s="4">
        <v>9.4</v>
      </c>
    </row>
    <row r="94" spans="1:15" x14ac:dyDescent="0.2">
      <c r="A94" s="1">
        <v>93</v>
      </c>
      <c r="B94" s="4" t="s">
        <v>207</v>
      </c>
      <c r="C94" s="9" t="s">
        <v>96</v>
      </c>
      <c r="D94" s="4" t="s">
        <v>36</v>
      </c>
      <c r="E94" s="4">
        <v>8</v>
      </c>
      <c r="F94" s="4">
        <v>11</v>
      </c>
      <c r="G94" s="4">
        <v>11</v>
      </c>
      <c r="H94" s="4">
        <v>11</v>
      </c>
      <c r="I94" s="4">
        <v>5.8</v>
      </c>
      <c r="J94" s="4">
        <v>6</v>
      </c>
      <c r="K94" s="4">
        <v>12</v>
      </c>
      <c r="L94" s="4">
        <v>0</v>
      </c>
      <c r="M94" s="4">
        <v>12</v>
      </c>
      <c r="N94" s="4">
        <v>6.9</v>
      </c>
      <c r="O94" s="4">
        <v>6.6</v>
      </c>
    </row>
    <row r="95" spans="1:15" x14ac:dyDescent="0.2">
      <c r="A95" s="1">
        <v>94</v>
      </c>
      <c r="B95" s="4" t="s">
        <v>208</v>
      </c>
      <c r="C95" s="9" t="s">
        <v>217</v>
      </c>
      <c r="D95" s="4" t="s">
        <v>36</v>
      </c>
      <c r="E95" s="4">
        <v>11</v>
      </c>
      <c r="F95" s="4">
        <v>9</v>
      </c>
      <c r="G95" s="4">
        <v>11</v>
      </c>
      <c r="H95" s="4">
        <v>9</v>
      </c>
      <c r="I95" s="4">
        <v>5.9</v>
      </c>
      <c r="J95" s="4">
        <v>6.1</v>
      </c>
      <c r="K95" s="4">
        <v>11</v>
      </c>
      <c r="L95" s="4">
        <v>10</v>
      </c>
      <c r="M95" s="4">
        <v>10</v>
      </c>
      <c r="N95" s="4">
        <v>8</v>
      </c>
      <c r="O95" s="4">
        <v>7.8</v>
      </c>
    </row>
    <row r="96" spans="1:15" x14ac:dyDescent="0.2">
      <c r="A96" s="1">
        <v>95</v>
      </c>
      <c r="B96" s="4" t="s">
        <v>209</v>
      </c>
      <c r="C96" s="9" t="s">
        <v>218</v>
      </c>
      <c r="D96" s="4" t="s">
        <v>36</v>
      </c>
      <c r="E96" s="4">
        <v>9</v>
      </c>
      <c r="F96" s="4">
        <v>9</v>
      </c>
      <c r="G96" s="4">
        <v>9</v>
      </c>
      <c r="H96" s="4">
        <v>8</v>
      </c>
      <c r="I96" s="4">
        <v>5.8</v>
      </c>
      <c r="J96" s="4">
        <v>6</v>
      </c>
      <c r="K96" s="4">
        <v>10</v>
      </c>
      <c r="L96" s="4">
        <v>11</v>
      </c>
      <c r="M96" s="4">
        <v>11</v>
      </c>
      <c r="N96" s="4">
        <v>6.9</v>
      </c>
      <c r="O96" s="4">
        <v>7.3</v>
      </c>
    </row>
    <row r="97" spans="1:15" x14ac:dyDescent="0.2">
      <c r="A97" s="1">
        <v>96</v>
      </c>
      <c r="B97" s="4" t="s">
        <v>210</v>
      </c>
      <c r="C97" s="9" t="s">
        <v>219</v>
      </c>
      <c r="D97" s="4" t="s">
        <v>36</v>
      </c>
      <c r="E97" s="4">
        <v>7</v>
      </c>
      <c r="F97" s="4">
        <v>8</v>
      </c>
      <c r="G97" s="4">
        <v>9</v>
      </c>
      <c r="H97" s="4">
        <v>10</v>
      </c>
      <c r="I97" s="4">
        <v>5.8</v>
      </c>
      <c r="J97" s="4">
        <v>6</v>
      </c>
      <c r="K97" s="4">
        <v>10</v>
      </c>
      <c r="L97" s="4">
        <v>11</v>
      </c>
      <c r="M97" s="4">
        <v>11</v>
      </c>
      <c r="N97" s="4">
        <v>7.6</v>
      </c>
      <c r="O97" s="4">
        <v>7.5</v>
      </c>
    </row>
    <row r="98" spans="1:15" x14ac:dyDescent="0.2">
      <c r="A98" s="1">
        <v>97</v>
      </c>
      <c r="B98" s="4" t="s">
        <v>211</v>
      </c>
      <c r="C98" s="9" t="s">
        <v>220</v>
      </c>
      <c r="D98" s="4" t="s">
        <v>36</v>
      </c>
      <c r="E98" s="4">
        <v>8</v>
      </c>
      <c r="F98" s="4">
        <v>8</v>
      </c>
      <c r="G98" s="4">
        <v>10</v>
      </c>
      <c r="H98" s="4">
        <v>9</v>
      </c>
      <c r="I98" s="4">
        <v>6.2</v>
      </c>
      <c r="J98" s="4">
        <v>6.3</v>
      </c>
      <c r="K98" s="4">
        <v>10</v>
      </c>
      <c r="L98" s="4">
        <v>10</v>
      </c>
      <c r="M98" s="4">
        <v>8</v>
      </c>
      <c r="N98" s="4">
        <v>8.8000000000000007</v>
      </c>
      <c r="O98" s="4">
        <v>16.899999999999999</v>
      </c>
    </row>
    <row r="99" spans="1:15" x14ac:dyDescent="0.2">
      <c r="A99" s="1">
        <v>98</v>
      </c>
      <c r="B99" s="4" t="s">
        <v>212</v>
      </c>
      <c r="C99" s="9" t="s">
        <v>155</v>
      </c>
      <c r="D99" s="4" t="s">
        <v>36</v>
      </c>
      <c r="E99" s="4">
        <v>9</v>
      </c>
      <c r="F99" s="4">
        <v>11</v>
      </c>
      <c r="G99" s="4">
        <v>8</v>
      </c>
      <c r="H99" s="4">
        <v>9</v>
      </c>
      <c r="I99" s="4">
        <v>6.4</v>
      </c>
      <c r="J99" s="4">
        <v>6.4</v>
      </c>
      <c r="K99" s="4">
        <v>0</v>
      </c>
      <c r="L99" s="4">
        <v>11</v>
      </c>
      <c r="M99" s="4">
        <v>11</v>
      </c>
      <c r="N99" s="4">
        <v>8.6</v>
      </c>
      <c r="O99" s="4">
        <v>8.1</v>
      </c>
    </row>
    <row r="100" spans="1:15" x14ac:dyDescent="0.2">
      <c r="A100" s="1">
        <v>99</v>
      </c>
      <c r="B100" s="4" t="s">
        <v>213</v>
      </c>
      <c r="C100" s="9" t="s">
        <v>183</v>
      </c>
      <c r="D100" s="4" t="s">
        <v>36</v>
      </c>
      <c r="E100" s="4">
        <v>9</v>
      </c>
      <c r="F100" s="4">
        <v>8</v>
      </c>
      <c r="G100" s="4">
        <v>8</v>
      </c>
      <c r="H100" s="4">
        <v>8</v>
      </c>
      <c r="I100" s="4">
        <v>6.1</v>
      </c>
      <c r="J100" s="4">
        <v>6</v>
      </c>
      <c r="K100" s="4">
        <v>11</v>
      </c>
      <c r="L100" s="4">
        <v>11</v>
      </c>
      <c r="M100" s="4">
        <v>11</v>
      </c>
      <c r="N100" s="4">
        <v>7.9</v>
      </c>
      <c r="O100" s="4">
        <v>9.4</v>
      </c>
    </row>
    <row r="101" spans="1:15" x14ac:dyDescent="0.2">
      <c r="A101" s="1">
        <v>100</v>
      </c>
      <c r="B101" s="4" t="s">
        <v>214</v>
      </c>
      <c r="C101" s="9" t="s">
        <v>221</v>
      </c>
      <c r="D101" s="4" t="s">
        <v>36</v>
      </c>
      <c r="E101" s="4">
        <v>5</v>
      </c>
      <c r="F101" s="4">
        <v>8</v>
      </c>
      <c r="G101" s="4">
        <v>8</v>
      </c>
      <c r="H101" s="4">
        <v>8</v>
      </c>
      <c r="I101" s="4">
        <v>6.3</v>
      </c>
      <c r="J101" s="4">
        <v>6.4</v>
      </c>
      <c r="K101" s="4">
        <v>10</v>
      </c>
      <c r="L101" s="4">
        <v>11</v>
      </c>
      <c r="M101" s="4">
        <v>10</v>
      </c>
      <c r="N101" s="4">
        <v>7.3</v>
      </c>
      <c r="O101" s="4">
        <v>7</v>
      </c>
    </row>
    <row r="102" spans="1:15" x14ac:dyDescent="0.2">
      <c r="A102" s="1">
        <v>101</v>
      </c>
      <c r="B102" s="4" t="s">
        <v>215</v>
      </c>
      <c r="C102" s="9" t="s">
        <v>222</v>
      </c>
      <c r="D102" s="4" t="s">
        <v>36</v>
      </c>
      <c r="E102" s="4">
        <v>8</v>
      </c>
      <c r="F102" s="4">
        <v>8</v>
      </c>
      <c r="G102" s="4">
        <v>7</v>
      </c>
      <c r="H102" s="4">
        <v>7</v>
      </c>
      <c r="I102" s="4">
        <v>6.1</v>
      </c>
      <c r="J102" s="4">
        <v>5.5</v>
      </c>
      <c r="K102" s="4">
        <v>11</v>
      </c>
      <c r="L102" s="4">
        <v>0</v>
      </c>
      <c r="M102" s="4">
        <v>9</v>
      </c>
      <c r="N102" s="4">
        <v>7.6</v>
      </c>
      <c r="O102" s="4">
        <v>7.4</v>
      </c>
    </row>
    <row r="103" spans="1:15" x14ac:dyDescent="0.2">
      <c r="A103" s="1">
        <v>102</v>
      </c>
      <c r="B103" s="4" t="s">
        <v>196</v>
      </c>
      <c r="C103" s="9" t="s">
        <v>167</v>
      </c>
      <c r="D103" s="4" t="s">
        <v>36</v>
      </c>
      <c r="E103" s="4">
        <v>8</v>
      </c>
      <c r="F103" s="4">
        <v>10</v>
      </c>
      <c r="G103" s="4">
        <v>9</v>
      </c>
      <c r="H103" s="4">
        <v>10</v>
      </c>
      <c r="I103" s="4">
        <v>6.1</v>
      </c>
      <c r="J103" s="4">
        <v>6.1</v>
      </c>
      <c r="K103" s="4">
        <v>12</v>
      </c>
      <c r="L103" s="4">
        <v>11</v>
      </c>
      <c r="M103" s="4">
        <v>11</v>
      </c>
      <c r="N103" s="4">
        <v>7</v>
      </c>
      <c r="O103" s="4">
        <v>7</v>
      </c>
    </row>
    <row r="104" spans="1:15" x14ac:dyDescent="0.2">
      <c r="A104" s="1">
        <v>103</v>
      </c>
      <c r="B104" s="4" t="s">
        <v>234</v>
      </c>
      <c r="C104" s="9" t="s">
        <v>235</v>
      </c>
      <c r="D104" s="4" t="s">
        <v>29</v>
      </c>
      <c r="E104" s="4">
        <v>11</v>
      </c>
      <c r="F104" s="4">
        <v>11</v>
      </c>
      <c r="G104" s="4">
        <v>12</v>
      </c>
      <c r="H104" s="4">
        <v>12</v>
      </c>
      <c r="I104" s="4">
        <v>6</v>
      </c>
      <c r="J104" s="4">
        <v>5.8</v>
      </c>
      <c r="K104" s="4">
        <v>12</v>
      </c>
      <c r="L104" s="4">
        <v>12</v>
      </c>
      <c r="M104" s="4">
        <v>13</v>
      </c>
      <c r="N104" s="4">
        <v>8.6</v>
      </c>
      <c r="O104" s="4">
        <v>9.9</v>
      </c>
    </row>
    <row r="105" spans="1:15" x14ac:dyDescent="0.2">
      <c r="A105" s="1">
        <v>104</v>
      </c>
      <c r="B105" s="4" t="s">
        <v>236</v>
      </c>
      <c r="C105" s="9" t="s">
        <v>237</v>
      </c>
      <c r="D105" s="4" t="s">
        <v>29</v>
      </c>
      <c r="E105" s="4">
        <v>7</v>
      </c>
      <c r="F105" s="4">
        <v>6</v>
      </c>
      <c r="G105" s="4">
        <v>6</v>
      </c>
      <c r="H105" s="4">
        <v>3</v>
      </c>
      <c r="I105" s="4">
        <v>7.4</v>
      </c>
      <c r="J105" s="4">
        <v>7.6</v>
      </c>
      <c r="K105" s="4">
        <v>7</v>
      </c>
      <c r="L105" s="4">
        <v>6</v>
      </c>
      <c r="M105" s="4">
        <v>6</v>
      </c>
      <c r="N105" s="4">
        <v>8.8000000000000007</v>
      </c>
      <c r="O105" s="4">
        <v>7.8</v>
      </c>
    </row>
    <row r="106" spans="1:15" x14ac:dyDescent="0.2">
      <c r="A106" s="1">
        <v>105</v>
      </c>
      <c r="B106" s="4" t="s">
        <v>243</v>
      </c>
      <c r="C106" s="9" t="s">
        <v>242</v>
      </c>
      <c r="D106" s="4" t="s">
        <v>33</v>
      </c>
      <c r="E106" s="4">
        <v>6</v>
      </c>
      <c r="F106" s="4">
        <v>5</v>
      </c>
      <c r="G106" s="4">
        <v>6</v>
      </c>
      <c r="H106" s="4">
        <v>5</v>
      </c>
      <c r="I106" s="4">
        <v>7.7</v>
      </c>
      <c r="J106" s="4">
        <v>7.6</v>
      </c>
      <c r="K106" s="4">
        <v>9</v>
      </c>
      <c r="L106" s="4">
        <v>7</v>
      </c>
      <c r="M106" s="4">
        <v>8</v>
      </c>
      <c r="N106" s="4">
        <v>16.399999999999999</v>
      </c>
      <c r="O106" s="4">
        <v>12.9</v>
      </c>
    </row>
  </sheetData>
  <phoneticPr fontId="1" type="noConversion"/>
  <dataValidations count="1">
    <dataValidation type="list" allowBlank="1" showInputMessage="1" showErrorMessage="1" sqref="D1:D1048576">
      <formula1>TeamNamen</formula1>
    </dataValidation>
  </dataValidations>
  <printOptions gridLines="1"/>
  <pageMargins left="0.19685039370078741" right="0.19685039370078741" top="0.39370078740157483" bottom="0.62992125984251968" header="0.23622047244094491" footer="0.51181102362204722"/>
  <pageSetup paperSize="9" scale="47" orientation="landscape" r:id="rId1"/>
  <headerFooter alignWithMargins="0"/>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Q37"/>
  <sheetViews>
    <sheetView tabSelected="1" zoomScale="70" zoomScaleNormal="70" workbookViewId="0">
      <pane xSplit="1" ySplit="2" topLeftCell="B3" activePane="bottomRight" state="frozen"/>
      <selection activeCell="C1" sqref="C1"/>
      <selection pane="topRight" activeCell="C1" sqref="C1"/>
      <selection pane="bottomLeft" activeCell="C1" sqref="C1"/>
      <selection pane="bottomRight" activeCell="F14" sqref="F14"/>
    </sheetView>
  </sheetViews>
  <sheetFormatPr baseColWidth="10" defaultColWidth="17.5703125" defaultRowHeight="15" x14ac:dyDescent="0.2"/>
  <cols>
    <col min="1" max="1" width="20.28515625" style="1" customWidth="1"/>
    <col min="2" max="2" width="20.28515625" style="4" customWidth="1"/>
    <col min="3" max="6" width="19.140625" style="4" customWidth="1"/>
    <col min="7" max="7" width="3.42578125" style="10" customWidth="1"/>
    <col min="8" max="8" width="15.85546875" style="4" bestFit="1" customWidth="1"/>
    <col min="9" max="11" width="17.5703125" style="4"/>
    <col min="12" max="12" width="3.28515625" style="10" customWidth="1"/>
    <col min="13" max="14" width="17.5703125" style="4"/>
    <col min="15" max="15" width="3.28515625" style="10" customWidth="1"/>
    <col min="16" max="16384" width="17.5703125" style="1"/>
  </cols>
  <sheetData>
    <row r="1" spans="1:17" ht="15.75" x14ac:dyDescent="0.25">
      <c r="A1" s="8"/>
      <c r="B1" s="16"/>
      <c r="C1" s="8" t="s">
        <v>9</v>
      </c>
      <c r="D1" s="8" t="s">
        <v>9</v>
      </c>
      <c r="E1" s="8" t="s">
        <v>9</v>
      </c>
      <c r="F1" s="8" t="s">
        <v>9</v>
      </c>
      <c r="H1" s="7" t="s">
        <v>8</v>
      </c>
      <c r="I1" s="7" t="s">
        <v>225</v>
      </c>
      <c r="J1" s="7" t="s">
        <v>26</v>
      </c>
      <c r="K1" s="7" t="s">
        <v>230</v>
      </c>
      <c r="M1" s="4" t="s">
        <v>2</v>
      </c>
      <c r="N1" s="4" t="s">
        <v>4</v>
      </c>
      <c r="P1" s="4" t="s">
        <v>10</v>
      </c>
    </row>
    <row r="2" spans="1:17" s="2" customFormat="1" ht="15.75" x14ac:dyDescent="0.25">
      <c r="A2" s="7" t="s">
        <v>5</v>
      </c>
      <c r="B2" s="7" t="s">
        <v>11</v>
      </c>
      <c r="C2" s="7" t="s">
        <v>8</v>
      </c>
      <c r="D2" s="7" t="s">
        <v>225</v>
      </c>
      <c r="E2" s="7" t="s">
        <v>26</v>
      </c>
      <c r="F2" s="7" t="s">
        <v>230</v>
      </c>
      <c r="G2" s="11"/>
      <c r="H2" s="7" t="s">
        <v>0</v>
      </c>
      <c r="I2" s="7" t="s">
        <v>0</v>
      </c>
      <c r="J2" s="7" t="s">
        <v>0</v>
      </c>
      <c r="K2" s="7" t="s">
        <v>0</v>
      </c>
      <c r="L2" s="11"/>
      <c r="M2" s="7" t="s">
        <v>0</v>
      </c>
      <c r="N2" s="7" t="s">
        <v>0</v>
      </c>
      <c r="O2" s="11"/>
      <c r="P2" s="7" t="s">
        <v>0</v>
      </c>
      <c r="Q2" s="2" t="s">
        <v>3</v>
      </c>
    </row>
    <row r="3" spans="1:17" s="3" customFormat="1" x14ac:dyDescent="0.2">
      <c r="A3" s="3">
        <f>IFERROR(INDEX(Teams[Team ID],ROWS($A$3:A3))," ")</f>
        <v>1</v>
      </c>
      <c r="B3" s="8" t="str">
        <f>IF($A3=" "," ",INDEX(Teams[Team],Auswertung!$A3))</f>
        <v>VfL Winterbach 1</v>
      </c>
      <c r="C3" s="8">
        <f ca="1">IF($A3=" "," ",INDIRECT("'"&amp;$B3&amp;"'!H14"))</f>
        <v>226</v>
      </c>
      <c r="D3" s="8">
        <f ca="1">IF($A3=" "," ",INDIRECT("'"&amp;$B3&amp;"'!K14"))</f>
        <v>34.799999999999997</v>
      </c>
      <c r="E3" s="8">
        <f ca="1">IF($A3=" "," ",INDIRECT("'"&amp;$B3&amp;"'!O14"))</f>
        <v>143</v>
      </c>
      <c r="F3" s="8">
        <f ca="1">IF($A3=" "," ",INDIRECT("'"&amp;$B3&amp;"'!R14"))</f>
        <v>37.200000000000003</v>
      </c>
      <c r="G3" s="13"/>
      <c r="H3" s="14">
        <f ca="1">IF(A3=" "," ",RANK(C3,C$3:C$200,0))</f>
        <v>1</v>
      </c>
      <c r="I3" s="14">
        <f t="shared" ref="I3:I14" ca="1" si="0">IF(A3=" "," ",RANK(D3,D$3:D$200,1))</f>
        <v>2</v>
      </c>
      <c r="J3" s="14">
        <f t="shared" ref="J3:J14" ca="1" si="1">IF(A3=" "," ",RANK(E3,E$3:E$200,0))</f>
        <v>1</v>
      </c>
      <c r="K3" s="14">
        <f ca="1">IF(A3=" "," ",RANK(F3,F$3:F$200,1))</f>
        <v>1</v>
      </c>
      <c r="L3" s="13"/>
      <c r="M3" s="8">
        <f t="shared" ref="M3:M14" ca="1" si="2">IF(A3=" "," ",SUM(H3:K3))</f>
        <v>5</v>
      </c>
      <c r="N3" s="17">
        <f ca="1">IFERROR(RANK(M3,M:M,1)+ROWS($M$3:M3)/1000," ")</f>
        <v>1.0009999999999999</v>
      </c>
      <c r="O3" s="13"/>
      <c r="P3" s="12">
        <f ca="1">IFERROR(_xlfn.AGGREGATE(15,4,N:N,ROWS($O$3:O3))," ")</f>
        <v>1.0009999999999999</v>
      </c>
      <c r="Q3" s="8" t="str">
        <f ca="1">IFERROR(INDEX(Teams[Team],INDEX($A:$A,MATCH(P3,$N:$N,0)))," ")</f>
        <v>VfL Winterbach 1</v>
      </c>
    </row>
    <row r="4" spans="1:17" s="3" customFormat="1" x14ac:dyDescent="0.2">
      <c r="A4" s="3">
        <f>IFERROR(INDEX(Teams[Team ID],ROWS($A$3:A4))," ")</f>
        <v>2</v>
      </c>
      <c r="B4" s="8" t="str">
        <f>IF($A4=" "," ",INDEX(Teams[Team],Auswertung!$A4))</f>
        <v>VfL Winterbach 2</v>
      </c>
      <c r="C4" s="8">
        <f t="shared" ref="C4:C14" ca="1" si="3">IF($A4=" "," ",INDIRECT("'"&amp;$B4&amp;"'!H14"))</f>
        <v>157</v>
      </c>
      <c r="D4" s="8">
        <f t="shared" ref="D4:D14" ca="1" si="4">IF($A4=" "," ",INDIRECT("'"&amp;$B4&amp;"'!K14"))</f>
        <v>38.700000000000003</v>
      </c>
      <c r="E4" s="8">
        <f t="shared" ref="E4:E14" ca="1" si="5">IF($A4=" "," ",INDIRECT("'"&amp;$B4&amp;"'!O14"))</f>
        <v>118</v>
      </c>
      <c r="F4" s="8">
        <f t="shared" ref="F4:F14" ca="1" si="6">IF($A4=" "," ",INDIRECT("'"&amp;$B4&amp;"'!R14"))</f>
        <v>43.300000000000004</v>
      </c>
      <c r="G4" s="13"/>
      <c r="H4" s="14">
        <f t="shared" ref="H4:H14" ca="1" si="7">IF(A4=" "," ",RANK(C4,C$3:C$200,0))</f>
        <v>9</v>
      </c>
      <c r="I4" s="14">
        <f t="shared" ca="1" si="0"/>
        <v>9</v>
      </c>
      <c r="J4" s="14">
        <f t="shared" ca="1" si="1"/>
        <v>8</v>
      </c>
      <c r="K4" s="14">
        <f t="shared" ref="K4:K13" ca="1" si="8">IF(A4=" "," ",RANK(F4,F$3:F$200,1))</f>
        <v>4</v>
      </c>
      <c r="L4" s="13"/>
      <c r="M4" s="8">
        <f t="shared" ca="1" si="2"/>
        <v>30</v>
      </c>
      <c r="N4" s="17">
        <f ca="1">IFERROR(RANK(M4,M:M,1)+ROWS($M$3:M4)/1000," ")</f>
        <v>8.0020000000000007</v>
      </c>
      <c r="O4" s="13"/>
      <c r="P4" s="12">
        <f ca="1">IFERROR(_xlfn.AGGREGATE(15,4,N:N,ROWS($O$3:O4))," ")</f>
        <v>2.0030000000000001</v>
      </c>
      <c r="Q4" s="8" t="str">
        <f ca="1">IFERROR(INDEX(Teams[Team],INDEX($A:$A,MATCH(P4,$N:$N,0)))," ")</f>
        <v>TSV Schmiden</v>
      </c>
    </row>
    <row r="5" spans="1:17" s="3" customFormat="1" x14ac:dyDescent="0.2">
      <c r="A5" s="3">
        <f>IFERROR(INDEX(Teams[Team ID],ROWS($A$3:A5))," ")</f>
        <v>3</v>
      </c>
      <c r="B5" s="8" t="str">
        <f>IF($A5=" "," ",INDEX(Teams[Team],Auswertung!$A5))</f>
        <v>TSV Schmiden</v>
      </c>
      <c r="C5" s="8">
        <f t="shared" ca="1" si="3"/>
        <v>213</v>
      </c>
      <c r="D5" s="8">
        <f t="shared" ca="1" si="4"/>
        <v>34.9</v>
      </c>
      <c r="E5" s="8">
        <f t="shared" ca="1" si="5"/>
        <v>142</v>
      </c>
      <c r="F5" s="8">
        <f t="shared" ca="1" si="6"/>
        <v>39.5</v>
      </c>
      <c r="G5" s="13"/>
      <c r="H5" s="14">
        <f t="shared" ca="1" si="7"/>
        <v>2</v>
      </c>
      <c r="I5" s="14">
        <f t="shared" ca="1" si="0"/>
        <v>3</v>
      </c>
      <c r="J5" s="14">
        <f t="shared" ca="1" si="1"/>
        <v>2</v>
      </c>
      <c r="K5" s="14">
        <f t="shared" ca="1" si="8"/>
        <v>2</v>
      </c>
      <c r="L5" s="13"/>
      <c r="M5" s="8">
        <f t="shared" ca="1" si="2"/>
        <v>9</v>
      </c>
      <c r="N5" s="17">
        <f ca="1">IFERROR(RANK(M5,M:M,1)+ROWS($M$3:M5)/1000," ")</f>
        <v>2.0030000000000001</v>
      </c>
      <c r="O5" s="13"/>
      <c r="P5" s="12">
        <f ca="1">IFERROR(_xlfn.AGGREGATE(15,4,N:N,ROWS($O$3:O5))," ")</f>
        <v>3.012</v>
      </c>
      <c r="Q5" s="8" t="str">
        <f ca="1">IFERROR(INDEX(Teams[Team],INDEX($A:$A,MATCH(P5,$N:$N,0)))," ")</f>
        <v>LG Limes-Rems</v>
      </c>
    </row>
    <row r="6" spans="1:17" s="3" customFormat="1" x14ac:dyDescent="0.2">
      <c r="A6" s="3">
        <f>IFERROR(INDEX(Teams[Team ID],ROWS($A$3:A6))," ")</f>
        <v>4</v>
      </c>
      <c r="B6" s="8" t="str">
        <f>IF($A6=" "," ",INDEX(Teams[Team],Auswertung!$A6))</f>
        <v>SG Schorndorf</v>
      </c>
      <c r="C6" s="8">
        <f t="shared" ca="1" si="3"/>
        <v>185</v>
      </c>
      <c r="D6" s="8">
        <f t="shared" ca="1" si="4"/>
        <v>36.900000000000006</v>
      </c>
      <c r="E6" s="8">
        <f t="shared" ca="1" si="5"/>
        <v>138</v>
      </c>
      <c r="F6" s="8">
        <f t="shared" ca="1" si="6"/>
        <v>45.199999999999996</v>
      </c>
      <c r="G6" s="13"/>
      <c r="H6" s="14">
        <f t="shared" ca="1" si="7"/>
        <v>7</v>
      </c>
      <c r="I6" s="14">
        <f t="shared" ca="1" si="0"/>
        <v>5</v>
      </c>
      <c r="J6" s="14">
        <f t="shared" ca="1" si="1"/>
        <v>4</v>
      </c>
      <c r="K6" s="14">
        <f t="shared" ca="1" si="8"/>
        <v>6</v>
      </c>
      <c r="L6" s="13"/>
      <c r="M6" s="8">
        <f t="shared" ca="1" si="2"/>
        <v>22</v>
      </c>
      <c r="N6" s="17">
        <f ca="1">IFERROR(RANK(M6,M:M,1)+ROWS($M$3:M6)/1000," ")</f>
        <v>6.0039999999999996</v>
      </c>
      <c r="O6" s="13"/>
      <c r="P6" s="12">
        <f ca="1">IFERROR(_xlfn.AGGREGATE(15,4,N:N,ROWS($O$3:O6))," ")</f>
        <v>4.0069999999999997</v>
      </c>
      <c r="Q6" s="8" t="str">
        <f ca="1">IFERROR(INDEX(Teams[Team],INDEX($A:$A,MATCH(P6,$N:$N,0)))," ")</f>
        <v>TSF Welzheim</v>
      </c>
    </row>
    <row r="7" spans="1:17" s="3" customFormat="1" x14ac:dyDescent="0.2">
      <c r="A7" s="3">
        <f>IFERROR(INDEX(Teams[Team ID],ROWS($A$3:A7))," ")</f>
        <v>5</v>
      </c>
      <c r="B7" s="8" t="str">
        <f>IF($A7=" "," ",INDEX(Teams[Team],Auswertung!$A7))</f>
        <v>SV Remshalden</v>
      </c>
      <c r="C7" s="8">
        <f t="shared" ca="1" si="3"/>
        <v>145</v>
      </c>
      <c r="D7" s="8">
        <f t="shared" ca="1" si="4"/>
        <v>42.9</v>
      </c>
      <c r="E7" s="8">
        <f t="shared" ca="1" si="5"/>
        <v>105</v>
      </c>
      <c r="F7" s="8">
        <f t="shared" ca="1" si="6"/>
        <v>58.5</v>
      </c>
      <c r="G7" s="13"/>
      <c r="H7" s="14">
        <f t="shared" ca="1" si="7"/>
        <v>11</v>
      </c>
      <c r="I7" s="14">
        <f t="shared" ca="1" si="0"/>
        <v>11</v>
      </c>
      <c r="J7" s="14">
        <f t="shared" ca="1" si="1"/>
        <v>12</v>
      </c>
      <c r="K7" s="14">
        <f t="shared" ca="1" si="8"/>
        <v>12</v>
      </c>
      <c r="L7" s="13"/>
      <c r="M7" s="8">
        <f t="shared" ca="1" si="2"/>
        <v>46</v>
      </c>
      <c r="N7" s="17">
        <f ca="1">IFERROR(RANK(M7,M:M,1)+ROWS($M$3:M7)/1000," ")</f>
        <v>12.005000000000001</v>
      </c>
      <c r="O7" s="13"/>
      <c r="P7" s="12">
        <f ca="1">IFERROR(_xlfn.AGGREGATE(15,4,N:N,ROWS($O$3:O7))," ")</f>
        <v>5.0060000000000002</v>
      </c>
      <c r="Q7" s="8" t="str">
        <f ca="1">IFERROR(INDEX(Teams[Team],INDEX($A:$A,MATCH(P7,$N:$N,0)))," ")</f>
        <v>LG Kernen</v>
      </c>
    </row>
    <row r="8" spans="1:17" s="3" customFormat="1" x14ac:dyDescent="0.2">
      <c r="A8" s="3">
        <f>IFERROR(INDEX(Teams[Team ID],ROWS($A$3:A8))," ")</f>
        <v>6</v>
      </c>
      <c r="B8" s="8" t="str">
        <f>IF($A8=" "," ",INDEX(Teams[Team],Auswertung!$A8))</f>
        <v>LG Kernen</v>
      </c>
      <c r="C8" s="8">
        <f t="shared" ca="1" si="3"/>
        <v>191</v>
      </c>
      <c r="D8" s="8">
        <f t="shared" ca="1" si="4"/>
        <v>35.6</v>
      </c>
      <c r="E8" s="8">
        <f t="shared" ca="1" si="5"/>
        <v>131</v>
      </c>
      <c r="F8" s="8">
        <f t="shared" ca="1" si="6"/>
        <v>45.1</v>
      </c>
      <c r="G8" s="13"/>
      <c r="H8" s="14">
        <f t="shared" ca="1" si="7"/>
        <v>4</v>
      </c>
      <c r="I8" s="14">
        <f t="shared" ca="1" si="0"/>
        <v>4</v>
      </c>
      <c r="J8" s="14">
        <f t="shared" ca="1" si="1"/>
        <v>6</v>
      </c>
      <c r="K8" s="14">
        <f t="shared" ca="1" si="8"/>
        <v>5</v>
      </c>
      <c r="L8" s="13"/>
      <c r="M8" s="8">
        <f t="shared" ca="1" si="2"/>
        <v>19</v>
      </c>
      <c r="N8" s="17">
        <f ca="1">IFERROR(RANK(M8,M:M,1)+ROWS($M$3:M8)/1000," ")</f>
        <v>5.0060000000000002</v>
      </c>
      <c r="O8" s="13"/>
      <c r="P8" s="12">
        <f ca="1">IFERROR(_xlfn.AGGREGATE(15,4,N:N,ROWS($O$3:O8))," ")</f>
        <v>6.0039999999999996</v>
      </c>
      <c r="Q8" s="8" t="str">
        <f ca="1">IFERROR(INDEX(Teams[Team],INDEX($A:$A,MATCH(P8,$N:$N,0)))," ")</f>
        <v>SG Schorndorf</v>
      </c>
    </row>
    <row r="9" spans="1:17" s="3" customFormat="1" x14ac:dyDescent="0.2">
      <c r="A9" s="3">
        <f>IFERROR(INDEX(Teams[Team ID],ROWS($A$3:A9))," ")</f>
        <v>7</v>
      </c>
      <c r="B9" s="8" t="str">
        <f>IF($A9=" "," ",INDEX(Teams[Team],Auswertung!$A9))</f>
        <v>TSF Welzheim</v>
      </c>
      <c r="C9" s="8">
        <f t="shared" ca="1" si="3"/>
        <v>200</v>
      </c>
      <c r="D9" s="8">
        <f t="shared" ca="1" si="4"/>
        <v>37.6</v>
      </c>
      <c r="E9" s="8">
        <f t="shared" ca="1" si="5"/>
        <v>142</v>
      </c>
      <c r="F9" s="8">
        <f t="shared" ca="1" si="6"/>
        <v>45.7</v>
      </c>
      <c r="G9" s="13"/>
      <c r="H9" s="14">
        <f t="shared" ca="1" si="7"/>
        <v>3</v>
      </c>
      <c r="I9" s="14">
        <f t="shared" ca="1" si="0"/>
        <v>6</v>
      </c>
      <c r="J9" s="14">
        <f t="shared" ca="1" si="1"/>
        <v>2</v>
      </c>
      <c r="K9" s="14">
        <f t="shared" ca="1" si="8"/>
        <v>7</v>
      </c>
      <c r="L9" s="13"/>
      <c r="M9" s="8">
        <f t="shared" ca="1" si="2"/>
        <v>18</v>
      </c>
      <c r="N9" s="17">
        <f ca="1">IFERROR(RANK(M9,M:M,1)+ROWS($M$3:M9)/1000," ")</f>
        <v>4.0069999999999997</v>
      </c>
      <c r="O9" s="13"/>
      <c r="P9" s="12">
        <f ca="1">IFERROR(_xlfn.AGGREGATE(15,4,N:N,ROWS($O$3:O9))," ")</f>
        <v>7.008</v>
      </c>
      <c r="Q9" s="8" t="str">
        <f ca="1">IFERROR(INDEX(Teams[Team],INDEX($A:$A,MATCH(P9,$N:$N,0)))," ")</f>
        <v>LG Weissacher Tal</v>
      </c>
    </row>
    <row r="10" spans="1:17" s="3" customFormat="1" x14ac:dyDescent="0.2">
      <c r="A10" s="3">
        <f>IFERROR(INDEX(Teams[Team ID],ROWS($A$3:A10))," ")</f>
        <v>8</v>
      </c>
      <c r="B10" s="8" t="str">
        <f>IF($A10=" "," ",INDEX(Teams[Team],Auswertung!$A10))</f>
        <v>LG Weissacher Tal</v>
      </c>
      <c r="C10" s="8">
        <f t="shared" ca="1" si="3"/>
        <v>187</v>
      </c>
      <c r="D10" s="8">
        <f t="shared" ca="1" si="4"/>
        <v>38.300000000000004</v>
      </c>
      <c r="E10" s="8">
        <f t="shared" ca="1" si="5"/>
        <v>130</v>
      </c>
      <c r="F10" s="8">
        <f t="shared" ca="1" si="6"/>
        <v>49.2</v>
      </c>
      <c r="G10" s="13"/>
      <c r="H10" s="14">
        <f t="shared" ca="1" si="7"/>
        <v>5</v>
      </c>
      <c r="I10" s="14">
        <f t="shared" ca="1" si="0"/>
        <v>8</v>
      </c>
      <c r="J10" s="14">
        <f t="shared" ca="1" si="1"/>
        <v>7</v>
      </c>
      <c r="K10" s="14">
        <f t="shared" ca="1" si="8"/>
        <v>8</v>
      </c>
      <c r="L10" s="13"/>
      <c r="M10" s="8">
        <f t="shared" ca="1" si="2"/>
        <v>28</v>
      </c>
      <c r="N10" s="17">
        <f ca="1">IFERROR(RANK(M10,M:M,1)+ROWS($M$3:M10)/1000," ")</f>
        <v>7.008</v>
      </c>
      <c r="O10" s="13"/>
      <c r="P10" s="12">
        <f ca="1">IFERROR(_xlfn.AGGREGATE(15,4,N:N,ROWS($O$3:O10))," ")</f>
        <v>8.0020000000000007</v>
      </c>
      <c r="Q10" s="8" t="str">
        <f ca="1">IFERROR(INDEX(Teams[Team],INDEX($A:$A,MATCH(P10,$N:$N,0)))," ")</f>
        <v>VfL Winterbach 2</v>
      </c>
    </row>
    <row r="11" spans="1:17" s="3" customFormat="1" x14ac:dyDescent="0.2">
      <c r="A11" s="3">
        <f>IFERROR(INDEX(Teams[Team ID],ROWS($A$3:A11))," ")</f>
        <v>9</v>
      </c>
      <c r="B11" s="8" t="str">
        <f>IF($A11=" "," ",INDEX(Teams[Team],Auswertung!$A11))</f>
        <v>SG Weinstadt 1</v>
      </c>
      <c r="C11" s="8">
        <f t="shared" ca="1" si="3"/>
        <v>122</v>
      </c>
      <c r="D11" s="8">
        <f t="shared" ca="1" si="4"/>
        <v>42.9</v>
      </c>
      <c r="E11" s="8">
        <f t="shared" ca="1" si="5"/>
        <v>114</v>
      </c>
      <c r="F11" s="8">
        <f t="shared" ca="1" si="6"/>
        <v>55.7</v>
      </c>
      <c r="G11" s="13"/>
      <c r="H11" s="14">
        <f t="shared" ca="1" si="7"/>
        <v>12</v>
      </c>
      <c r="I11" s="14">
        <f t="shared" ca="1" si="0"/>
        <v>11</v>
      </c>
      <c r="J11" s="14">
        <f t="shared" ca="1" si="1"/>
        <v>10</v>
      </c>
      <c r="K11" s="14">
        <f t="shared" ca="1" si="8"/>
        <v>10</v>
      </c>
      <c r="L11" s="13"/>
      <c r="M11" s="8">
        <f t="shared" ca="1" si="2"/>
        <v>43</v>
      </c>
      <c r="N11" s="17">
        <f ca="1">IFERROR(RANK(M11,M:M,1)+ROWS($M$3:M11)/1000," ")</f>
        <v>11.009</v>
      </c>
      <c r="O11" s="13"/>
      <c r="P11" s="12">
        <f ca="1">IFERROR(_xlfn.AGGREGATE(15,4,N:N,ROWS($O$3:O11))," ")</f>
        <v>9.01</v>
      </c>
      <c r="Q11" s="8" t="str">
        <f ca="1">IFERROR(INDEX(Teams[Team],INDEX($A:$A,MATCH(P11,$N:$N,0)))," ")</f>
        <v>SG Weinstadt 2</v>
      </c>
    </row>
    <row r="12" spans="1:17" s="3" customFormat="1" x14ac:dyDescent="0.2">
      <c r="A12" s="3">
        <f>IFERROR(INDEX(Teams[Team ID],ROWS($A$3:A12))," ")</f>
        <v>10</v>
      </c>
      <c r="B12" s="8" t="str">
        <f>IF($A12=" "," ",INDEX(Teams[Team],Auswertung!$A12))</f>
        <v>SG Weinstadt 2</v>
      </c>
      <c r="C12" s="8">
        <f t="shared" ca="1" si="3"/>
        <v>154</v>
      </c>
      <c r="D12" s="8">
        <f t="shared" ca="1" si="4"/>
        <v>37.699999999999996</v>
      </c>
      <c r="E12" s="8">
        <f t="shared" ca="1" si="5"/>
        <v>114</v>
      </c>
      <c r="F12" s="8">
        <f t="shared" ca="1" si="6"/>
        <v>49.4</v>
      </c>
      <c r="G12" s="13"/>
      <c r="H12" s="14">
        <f t="shared" ca="1" si="7"/>
        <v>10</v>
      </c>
      <c r="I12" s="14">
        <f t="shared" ca="1" si="0"/>
        <v>7</v>
      </c>
      <c r="J12" s="14">
        <f t="shared" ca="1" si="1"/>
        <v>10</v>
      </c>
      <c r="K12" s="14">
        <f t="shared" ca="1" si="8"/>
        <v>9</v>
      </c>
      <c r="L12" s="13"/>
      <c r="M12" s="8">
        <f t="shared" ca="1" si="2"/>
        <v>36</v>
      </c>
      <c r="N12" s="17">
        <f ca="1">IFERROR(RANK(M12,M:M,1)+ROWS($M$3:M12)/1000," ")</f>
        <v>9.01</v>
      </c>
      <c r="O12" s="13"/>
      <c r="P12" s="12">
        <f ca="1">IFERROR(_xlfn.AGGREGATE(15,4,N:N,ROWS($O$3:O12))," ")</f>
        <v>10.010999999999999</v>
      </c>
      <c r="Q12" s="8" t="str">
        <f ca="1">IFERROR(INDEX(Teams[Team],INDEX($A:$A,MATCH(P12,$N:$N,0)))," ")</f>
        <v>SV Winnenden</v>
      </c>
    </row>
    <row r="13" spans="1:17" s="3" customFormat="1" x14ac:dyDescent="0.2">
      <c r="A13" s="3">
        <f>IFERROR(INDEX(Teams[Team ID],ROWS($A$3:A13))," ")</f>
        <v>11</v>
      </c>
      <c r="B13" s="8" t="str">
        <f>IF($A13=" "," ",INDEX(Teams[Team],Auswertung!$A13))</f>
        <v>SV Winnenden</v>
      </c>
      <c r="C13" s="8">
        <f t="shared" ca="1" si="3"/>
        <v>163</v>
      </c>
      <c r="D13" s="8">
        <f t="shared" ca="1" si="4"/>
        <v>39.300000000000004</v>
      </c>
      <c r="E13" s="8">
        <f t="shared" ca="1" si="5"/>
        <v>117</v>
      </c>
      <c r="F13" s="8">
        <f t="shared" ca="1" si="6"/>
        <v>57.699999999999996</v>
      </c>
      <c r="G13" s="13"/>
      <c r="H13" s="14">
        <f t="shared" ca="1" si="7"/>
        <v>8</v>
      </c>
      <c r="I13" s="14">
        <f t="shared" ca="1" si="0"/>
        <v>10</v>
      </c>
      <c r="J13" s="14">
        <f t="shared" ca="1" si="1"/>
        <v>9</v>
      </c>
      <c r="K13" s="14">
        <f t="shared" ca="1" si="8"/>
        <v>11</v>
      </c>
      <c r="L13" s="13"/>
      <c r="M13" s="8">
        <f t="shared" ca="1" si="2"/>
        <v>38</v>
      </c>
      <c r="N13" s="17">
        <f ca="1">IFERROR(RANK(M13,M:M,1)+ROWS($M$3:M13)/1000," ")</f>
        <v>10.010999999999999</v>
      </c>
      <c r="O13" s="13"/>
      <c r="P13" s="12">
        <f ca="1">IFERROR(_xlfn.AGGREGATE(15,4,N:N,ROWS($O$3:O13))," ")</f>
        <v>11.009</v>
      </c>
      <c r="Q13" s="8" t="str">
        <f ca="1">IFERROR(INDEX(Teams[Team],INDEX($A:$A,MATCH(P13,$N:$N,0)))," ")</f>
        <v>SG Weinstadt 1</v>
      </c>
    </row>
    <row r="14" spans="1:17" s="3" customFormat="1" x14ac:dyDescent="0.2">
      <c r="A14" s="3">
        <f>IFERROR(INDEX(Teams[Team ID],ROWS($A$3:A14))," ")</f>
        <v>12</v>
      </c>
      <c r="B14" s="8" t="str">
        <f>IF($A14=" "," ",INDEX(Teams[Team],Auswertung!$A14))</f>
        <v>LG Limes-Rems</v>
      </c>
      <c r="C14" s="8">
        <f t="shared" ca="1" si="3"/>
        <v>186</v>
      </c>
      <c r="D14" s="8">
        <f t="shared" ca="1" si="4"/>
        <v>34.200000000000003</v>
      </c>
      <c r="E14" s="8">
        <f t="shared" ca="1" si="5"/>
        <v>137</v>
      </c>
      <c r="F14" s="8">
        <f t="shared" ca="1" si="6"/>
        <v>42.4</v>
      </c>
      <c r="G14" s="13"/>
      <c r="H14" s="14">
        <f t="shared" ca="1" si="7"/>
        <v>6</v>
      </c>
      <c r="I14" s="14">
        <f t="shared" ca="1" si="0"/>
        <v>1</v>
      </c>
      <c r="J14" s="14">
        <f t="shared" ca="1" si="1"/>
        <v>5</v>
      </c>
      <c r="K14" s="14">
        <f ca="1">IF(A14=" "," ",RANK(F14,F$3:F$200,1))</f>
        <v>3</v>
      </c>
      <c r="L14" s="13"/>
      <c r="M14" s="8">
        <f t="shared" ca="1" si="2"/>
        <v>15</v>
      </c>
      <c r="N14" s="17">
        <f ca="1">IFERROR(RANK(M14,M:M,1)+ROWS($M$3:M14)/1000," ")</f>
        <v>3.012</v>
      </c>
      <c r="O14" s="13"/>
      <c r="P14" s="12">
        <f ca="1">IFERROR(_xlfn.AGGREGATE(15,4,N:N,ROWS($O$3:O14))," ")</f>
        <v>12.005000000000001</v>
      </c>
      <c r="Q14" s="8" t="str">
        <f ca="1">IFERROR(INDEX(Teams[Team],INDEX($A:$A,MATCH(P14,$N:$N,0)))," ")</f>
        <v>SV Remshalden</v>
      </c>
    </row>
    <row r="15" spans="1:17" s="3" customFormat="1" x14ac:dyDescent="0.2">
      <c r="B15" s="8"/>
      <c r="C15" s="8"/>
      <c r="D15" s="8"/>
      <c r="E15" s="8"/>
      <c r="F15" s="8"/>
      <c r="G15" s="13"/>
      <c r="H15" s="14"/>
      <c r="I15" s="14"/>
      <c r="J15" s="14"/>
      <c r="K15" s="14"/>
      <c r="L15" s="13"/>
      <c r="M15" s="8"/>
      <c r="N15" s="17"/>
      <c r="O15" s="13"/>
      <c r="P15" s="12"/>
      <c r="Q15" s="8"/>
    </row>
    <row r="16" spans="1:17" s="3" customFormat="1" x14ac:dyDescent="0.2">
      <c r="B16" s="8"/>
      <c r="C16" s="8"/>
      <c r="D16" s="8"/>
      <c r="E16" s="8"/>
      <c r="F16" s="8"/>
      <c r="G16" s="13"/>
      <c r="H16" s="14"/>
      <c r="I16" s="14"/>
      <c r="J16" s="14"/>
      <c r="K16" s="14"/>
      <c r="L16" s="13"/>
      <c r="M16" s="8"/>
      <c r="N16" s="17"/>
      <c r="O16" s="13"/>
      <c r="P16" s="12"/>
      <c r="Q16" s="8"/>
    </row>
    <row r="17" spans="2:17" s="3" customFormat="1" x14ac:dyDescent="0.2">
      <c r="B17" s="8"/>
      <c r="C17" s="8"/>
      <c r="D17" s="8"/>
      <c r="E17" s="8"/>
      <c r="F17" s="8"/>
      <c r="G17" s="13"/>
      <c r="H17" s="14"/>
      <c r="I17" s="14"/>
      <c r="J17" s="14"/>
      <c r="K17" s="14"/>
      <c r="L17" s="13"/>
      <c r="M17" s="8"/>
      <c r="N17" s="17"/>
      <c r="O17" s="13"/>
      <c r="P17" s="12"/>
      <c r="Q17" s="8"/>
    </row>
    <row r="18" spans="2:17" s="3" customFormat="1" x14ac:dyDescent="0.2">
      <c r="B18" s="8"/>
      <c r="C18" s="8"/>
      <c r="D18" s="8"/>
      <c r="E18" s="8"/>
      <c r="F18" s="8"/>
      <c r="G18" s="13"/>
      <c r="H18" s="14"/>
      <c r="I18" s="14"/>
      <c r="J18" s="14"/>
      <c r="K18" s="14"/>
      <c r="L18" s="13"/>
      <c r="M18" s="8"/>
      <c r="N18" s="17"/>
      <c r="O18" s="13"/>
      <c r="P18" s="12"/>
      <c r="Q18" s="8"/>
    </row>
    <row r="19" spans="2:17" s="3" customFormat="1" x14ac:dyDescent="0.2">
      <c r="B19" s="8"/>
      <c r="C19" s="8"/>
      <c r="D19" s="8"/>
      <c r="E19" s="8"/>
      <c r="F19" s="8"/>
      <c r="G19" s="13"/>
      <c r="H19" s="14"/>
      <c r="I19" s="14"/>
      <c r="J19" s="14"/>
      <c r="K19" s="14"/>
      <c r="L19" s="13"/>
      <c r="M19" s="8"/>
      <c r="N19" s="17"/>
      <c r="O19" s="13"/>
      <c r="P19" s="12"/>
      <c r="Q19" s="8"/>
    </row>
    <row r="20" spans="2:17" s="3" customFormat="1" x14ac:dyDescent="0.2">
      <c r="B20" s="8"/>
      <c r="C20" s="8"/>
      <c r="D20" s="8"/>
      <c r="E20" s="8"/>
      <c r="F20" s="8"/>
      <c r="G20" s="13"/>
      <c r="H20" s="14"/>
      <c r="I20" s="14"/>
      <c r="J20" s="14"/>
      <c r="K20" s="14"/>
      <c r="L20" s="13"/>
      <c r="M20" s="8"/>
      <c r="N20" s="17"/>
      <c r="O20" s="13"/>
      <c r="P20" s="12"/>
      <c r="Q20" s="8"/>
    </row>
    <row r="21" spans="2:17" s="3" customFormat="1" x14ac:dyDescent="0.2">
      <c r="B21" s="8"/>
      <c r="C21" s="8"/>
      <c r="D21" s="8"/>
      <c r="E21" s="8"/>
      <c r="F21" s="8"/>
      <c r="G21" s="13"/>
      <c r="H21" s="14"/>
      <c r="I21" s="14"/>
      <c r="J21" s="14"/>
      <c r="K21" s="14"/>
      <c r="L21" s="13"/>
      <c r="M21" s="8"/>
      <c r="N21" s="14"/>
      <c r="O21" s="13"/>
      <c r="P21" s="12"/>
      <c r="Q21" s="8"/>
    </row>
    <row r="22" spans="2:17" s="3" customFormat="1" x14ac:dyDescent="0.2">
      <c r="B22" s="8"/>
      <c r="C22" s="8"/>
      <c r="D22" s="8"/>
      <c r="E22" s="8"/>
      <c r="F22" s="8"/>
      <c r="G22" s="13"/>
      <c r="H22" s="14"/>
      <c r="I22" s="14"/>
      <c r="J22" s="14"/>
      <c r="K22" s="14"/>
      <c r="L22" s="13"/>
      <c r="M22" s="8"/>
      <c r="N22" s="14"/>
      <c r="O22" s="13"/>
    </row>
    <row r="23" spans="2:17" s="3" customFormat="1" x14ac:dyDescent="0.2">
      <c r="B23" s="8"/>
      <c r="C23" s="8"/>
      <c r="D23" s="8"/>
      <c r="E23" s="8"/>
      <c r="F23" s="8"/>
      <c r="G23" s="13"/>
      <c r="H23" s="8"/>
      <c r="I23" s="8"/>
      <c r="J23" s="8"/>
      <c r="K23" s="8"/>
      <c r="L23" s="13"/>
      <c r="M23" s="8"/>
      <c r="N23" s="8"/>
      <c r="O23" s="13"/>
    </row>
    <row r="24" spans="2:17" s="3" customFormat="1" x14ac:dyDescent="0.2">
      <c r="B24" s="8"/>
      <c r="C24" s="8"/>
      <c r="D24" s="8"/>
      <c r="E24" s="8"/>
      <c r="F24" s="8"/>
      <c r="G24" s="13"/>
      <c r="H24" s="8"/>
      <c r="I24" s="8"/>
      <c r="J24" s="8"/>
      <c r="K24" s="8"/>
      <c r="L24" s="13"/>
      <c r="M24" s="8"/>
      <c r="N24" s="8"/>
      <c r="O24" s="13"/>
    </row>
    <row r="25" spans="2:17" s="3" customFormat="1" x14ac:dyDescent="0.2">
      <c r="B25" s="8"/>
      <c r="C25" s="8"/>
      <c r="D25" s="8"/>
      <c r="E25" s="8"/>
      <c r="F25" s="8"/>
      <c r="G25" s="13"/>
      <c r="H25" s="8"/>
      <c r="I25" s="8"/>
      <c r="J25" s="8"/>
      <c r="K25" s="8"/>
      <c r="L25" s="13"/>
      <c r="M25" s="8"/>
      <c r="N25" s="8"/>
      <c r="O25" s="13"/>
    </row>
    <row r="26" spans="2:17" s="3" customFormat="1" x14ac:dyDescent="0.2">
      <c r="B26" s="8"/>
      <c r="C26" s="8"/>
      <c r="D26" s="8"/>
      <c r="E26" s="8"/>
      <c r="F26" s="8"/>
      <c r="G26" s="13"/>
      <c r="H26" s="8"/>
      <c r="I26" s="8"/>
      <c r="J26" s="8"/>
      <c r="K26" s="8"/>
      <c r="L26" s="13"/>
      <c r="M26" s="8"/>
      <c r="N26" s="8"/>
      <c r="O26" s="13"/>
    </row>
    <row r="27" spans="2:17" s="3" customFormat="1" x14ac:dyDescent="0.2">
      <c r="B27" s="8"/>
      <c r="C27" s="8"/>
      <c r="D27" s="8"/>
      <c r="E27" s="8"/>
      <c r="F27" s="8"/>
      <c r="G27" s="13"/>
      <c r="H27" s="8"/>
      <c r="I27" s="8"/>
      <c r="J27" s="8"/>
      <c r="K27" s="8"/>
      <c r="L27" s="13"/>
      <c r="M27" s="8"/>
      <c r="N27" s="8"/>
      <c r="O27" s="13"/>
    </row>
    <row r="28" spans="2:17" s="3" customFormat="1" x14ac:dyDescent="0.2">
      <c r="B28" s="8"/>
      <c r="C28" s="8"/>
      <c r="D28" s="8"/>
      <c r="E28" s="8"/>
      <c r="F28" s="8"/>
      <c r="G28" s="13"/>
      <c r="H28" s="8"/>
      <c r="I28" s="8"/>
      <c r="J28" s="8"/>
      <c r="K28" s="8"/>
      <c r="L28" s="13"/>
      <c r="M28" s="8"/>
      <c r="N28" s="8"/>
      <c r="O28" s="13"/>
    </row>
    <row r="29" spans="2:17" s="3" customFormat="1" x14ac:dyDescent="0.2">
      <c r="B29" s="8"/>
      <c r="C29" s="8"/>
      <c r="D29" s="8"/>
      <c r="E29" s="8"/>
      <c r="F29" s="8"/>
      <c r="G29" s="13"/>
      <c r="H29" s="8"/>
      <c r="I29" s="8"/>
      <c r="J29" s="8"/>
      <c r="K29" s="8"/>
      <c r="L29" s="13"/>
      <c r="M29" s="8"/>
      <c r="N29" s="8"/>
      <c r="O29" s="13"/>
    </row>
    <row r="30" spans="2:17" s="3" customFormat="1" x14ac:dyDescent="0.2">
      <c r="B30" s="8"/>
      <c r="C30" s="8"/>
      <c r="D30" s="8"/>
      <c r="E30" s="8"/>
      <c r="F30" s="8"/>
      <c r="G30" s="13"/>
      <c r="H30" s="8"/>
      <c r="I30" s="8"/>
      <c r="J30" s="8"/>
      <c r="K30" s="8"/>
      <c r="L30" s="13"/>
      <c r="M30" s="8"/>
      <c r="N30" s="8"/>
      <c r="O30" s="13"/>
    </row>
    <row r="31" spans="2:17" s="3" customFormat="1" x14ac:dyDescent="0.2">
      <c r="B31" s="8"/>
      <c r="C31" s="8"/>
      <c r="D31" s="8"/>
      <c r="E31" s="8"/>
      <c r="F31" s="8"/>
      <c r="G31" s="13"/>
      <c r="H31" s="8"/>
      <c r="I31" s="8"/>
      <c r="J31" s="8"/>
      <c r="K31" s="8"/>
      <c r="L31" s="13"/>
      <c r="M31" s="8"/>
      <c r="N31" s="8"/>
      <c r="O31" s="13"/>
    </row>
    <row r="32" spans="2:17" s="3" customFormat="1" x14ac:dyDescent="0.2">
      <c r="B32" s="8"/>
      <c r="C32" s="8"/>
      <c r="D32" s="8"/>
      <c r="E32" s="8"/>
      <c r="F32" s="8"/>
      <c r="G32" s="13"/>
      <c r="H32" s="8"/>
      <c r="I32" s="8"/>
      <c r="J32" s="8"/>
      <c r="K32" s="8"/>
      <c r="L32" s="13"/>
      <c r="M32" s="8"/>
      <c r="N32" s="8"/>
      <c r="O32" s="13"/>
    </row>
    <row r="33" spans="2:15" s="3" customFormat="1" x14ac:dyDescent="0.2">
      <c r="B33" s="8"/>
      <c r="C33" s="8"/>
      <c r="D33" s="8"/>
      <c r="E33" s="8"/>
      <c r="F33" s="8"/>
      <c r="G33" s="13"/>
      <c r="H33" s="8"/>
      <c r="I33" s="8"/>
      <c r="J33" s="8"/>
      <c r="K33" s="8"/>
      <c r="L33" s="13"/>
      <c r="M33" s="8"/>
      <c r="N33" s="8"/>
      <c r="O33" s="13"/>
    </row>
    <row r="34" spans="2:15" s="3" customFormat="1" x14ac:dyDescent="0.2">
      <c r="B34" s="8"/>
      <c r="C34" s="8"/>
      <c r="D34" s="8"/>
      <c r="E34" s="8"/>
      <c r="F34" s="8"/>
      <c r="G34" s="13"/>
      <c r="H34" s="8"/>
      <c r="I34" s="8"/>
      <c r="J34" s="8"/>
      <c r="K34" s="8"/>
      <c r="L34" s="13"/>
      <c r="M34" s="8"/>
      <c r="N34" s="8"/>
      <c r="O34" s="13"/>
    </row>
    <row r="35" spans="2:15" s="3" customFormat="1" x14ac:dyDescent="0.2">
      <c r="B35" s="8"/>
      <c r="C35" s="8"/>
      <c r="D35" s="8"/>
      <c r="E35" s="8"/>
      <c r="F35" s="8"/>
      <c r="G35" s="13"/>
      <c r="H35" s="8"/>
      <c r="I35" s="8"/>
      <c r="J35" s="8"/>
      <c r="K35" s="8"/>
      <c r="L35" s="13"/>
      <c r="M35" s="8"/>
      <c r="N35" s="8"/>
      <c r="O35" s="13"/>
    </row>
    <row r="36" spans="2:15" s="3" customFormat="1" x14ac:dyDescent="0.2">
      <c r="B36" s="8"/>
      <c r="C36" s="8"/>
      <c r="D36" s="8"/>
      <c r="E36" s="8"/>
      <c r="F36" s="8"/>
      <c r="G36" s="13"/>
      <c r="H36" s="8"/>
      <c r="I36" s="8"/>
      <c r="J36" s="8"/>
      <c r="K36" s="8"/>
      <c r="L36" s="13"/>
      <c r="M36" s="8"/>
      <c r="N36" s="8"/>
      <c r="O36" s="13"/>
    </row>
    <row r="37" spans="2:15" s="3" customFormat="1" x14ac:dyDescent="0.2">
      <c r="B37" s="8"/>
      <c r="C37" s="8"/>
      <c r="D37" s="8"/>
      <c r="E37" s="8"/>
      <c r="F37" s="8"/>
      <c r="G37" s="13"/>
      <c r="H37" s="8"/>
      <c r="I37" s="8"/>
      <c r="J37" s="8"/>
      <c r="K37" s="8"/>
      <c r="L37" s="13"/>
      <c r="M37" s="8"/>
      <c r="N37" s="8"/>
      <c r="O37" s="13"/>
    </row>
  </sheetData>
  <conditionalFormatting sqref="A1:Q1048576">
    <cfRule type="cellIs" dxfId="51" priority="1" operator="notEqual">
      <formula>""</formula>
    </cfRule>
  </conditionalFormatting>
  <printOptions gridLines="1"/>
  <pageMargins left="0.19685039370078741" right="0.19685039370078741" top="0.39370078740157483" bottom="0.62992125984251968" header="0.23622047244094491" footer="0.51181102362204722"/>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erfassen'!D2:D211,'VfL Winterbach 1'!B1)</f>
        <v>11</v>
      </c>
      <c r="B1" s="36" t="s">
        <v>223</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IF(ROWS($B$3:B3)&lt;=$A$1,INDEX(Teilnehmer[Nr.],_xlfn.AGGREGATE(15,3,(Teilnehmer[Team]='VfL Winterbach 1'!$B$1)/(Teilnehmer[Team]='VfL Winterbach 1'!$B$1)*ROW(Teilnehmer[Team])-ROW(Teilnehmer[[#Headers],[Team]]),ROWS('VfL Winterbach 1'!$B$3:B3)))," ")</f>
        <v>71</v>
      </c>
      <c r="B3" s="20" t="str">
        <f>IF(A3=" "," ",INDEX(Teilnehmer[Name],'VfL Winterbach 1'!A3))</f>
        <v>Frisch</v>
      </c>
      <c r="C3" s="27" t="str">
        <f>IF(A3=" "," ",INDEX(Teilnehmer[Vorname],'VfL Winterbach 1'!A3))</f>
        <v>Lino</v>
      </c>
      <c r="D3" s="20">
        <f>IF($A3=" "," ",INDEX(Teilnehmer[Wurf 1],'VfL Winterbach 1'!$A3))</f>
        <v>12</v>
      </c>
      <c r="E3" s="21">
        <f>IF($A3=" "," ",INDEX(Teilnehmer[Wurf 2],'VfL Winterbach 1'!$A3))</f>
        <v>11</v>
      </c>
      <c r="F3" s="21">
        <f>IF($A3=" "," ",INDEX(Teilnehmer[Wurf 3],'VfL Winterbach 1'!$A3))</f>
        <v>11</v>
      </c>
      <c r="G3" s="21">
        <f>IF($A3=" "," ",INDEX(Teilnehmer[Wurf 4],'VfL Winterbach 1'!$A3))</f>
        <v>8</v>
      </c>
      <c r="H3" s="24">
        <f>IF($A3=" "," ",SUM(D3:G3)-MIN(D3:G3))</f>
        <v>34</v>
      </c>
      <c r="I3" s="20">
        <f>IF($A3=" "," ",INDEX(Teilnehmer[Hürden 1],'VfL Winterbach 1'!$A3))</f>
        <v>5.8</v>
      </c>
      <c r="J3" s="21">
        <f>IF($A3=" "," ",INDEX(Teilnehmer[Hürden 2],'VfL Winterbach 1'!$A3))</f>
        <v>6</v>
      </c>
      <c r="K3" s="24">
        <f>IF($A3=" "," ",MIN(I3:J3))</f>
        <v>5.8</v>
      </c>
      <c r="L3" s="21">
        <f>IF($A3=" "," ",INDEX(Teilnehmer[Stabweit 1],'VfL Winterbach 1'!$A3))</f>
        <v>12</v>
      </c>
      <c r="M3" s="21">
        <f>IF($A3=" "," ",INDEX(Teilnehmer[Stabweit 2],'VfL Winterbach 1'!$A3))</f>
        <v>11</v>
      </c>
      <c r="N3" s="21">
        <f>IF($A3=" "," ",INDEX(Teilnehmer[Stabweit 3],'VfL Winterbach 1'!$A3))</f>
        <v>12</v>
      </c>
      <c r="O3" s="22">
        <f t="shared" ref="O3:O13" si="0">IF($A3=" "," ",SUM(L3:N3)-MIN(L3:N3))</f>
        <v>24</v>
      </c>
      <c r="P3" s="47">
        <f>IF($A3=" "," ",INDEX(Teilnehmer[Springen 1],'VfL Winterbach 1'!$A3))</f>
        <v>6.5</v>
      </c>
      <c r="Q3" s="22">
        <f>IF($A3=" "," ",INDEX(Teilnehmer[Springen 2],'VfL Winterbach 1'!$A3))</f>
        <v>6</v>
      </c>
      <c r="R3" s="52">
        <f>IF($A3=" "," ",MIN(P3:Q3))</f>
        <v>6</v>
      </c>
    </row>
    <row r="4" spans="1:19" s="3" customFormat="1" x14ac:dyDescent="0.2">
      <c r="A4" s="38">
        <f>IF(ROWS($B$3:B4)&lt;=$A$1,INDEX(Teilnehmer[Nr.],_xlfn.AGGREGATE(15,3,(Teilnehmer[Team]='VfL Winterbach 1'!$B$1)/(Teilnehmer[Team]='VfL Winterbach 1'!$B$1)*ROW(Teilnehmer[Team])-ROW(Teilnehmer[[#Headers],[Team]]),ROWS('VfL Winterbach 1'!$B$3:B4)))," ")</f>
        <v>72</v>
      </c>
      <c r="B4" s="20" t="str">
        <f>IF(A4=" "," ",INDEX(Teilnehmer[Name],'VfL Winterbach 1'!A4))</f>
        <v>Merz</v>
      </c>
      <c r="C4" s="27" t="str">
        <f>IF(A4=" "," ",INDEX(Teilnehmer[Vorname],'VfL Winterbach 1'!A4))</f>
        <v>Robin</v>
      </c>
      <c r="D4" s="20">
        <f>IF($A4=" "," ",INDEX(Teilnehmer[Wurf 1],'VfL Winterbach 1'!$A4))</f>
        <v>11</v>
      </c>
      <c r="E4" s="21">
        <f>IF($A4=" "," ",INDEX(Teilnehmer[Wurf 2],'VfL Winterbach 1'!$A4))</f>
        <v>13</v>
      </c>
      <c r="F4" s="21">
        <f>IF($A4=" "," ",INDEX(Teilnehmer[Wurf 3],'VfL Winterbach 1'!$A4))</f>
        <v>12</v>
      </c>
      <c r="G4" s="21">
        <f>IF($A4=" "," ",INDEX(Teilnehmer[Wurf 4],'VfL Winterbach 1'!$A4))</f>
        <v>13</v>
      </c>
      <c r="H4" s="24">
        <f t="shared" ref="H4:H13" si="1">IF($A4=" "," ",SUM(D4:G4)-MIN(D4:G4))</f>
        <v>38</v>
      </c>
      <c r="I4" s="20">
        <f>IF($A4=" "," ",INDEX(Teilnehmer[Hürden 1],'VfL Winterbach 1'!$A4))</f>
        <v>5.5</v>
      </c>
      <c r="J4" s="21">
        <f>IF($A4=" "," ",INDEX(Teilnehmer[Hürden 2],'VfL Winterbach 1'!$A4))</f>
        <v>5.5</v>
      </c>
      <c r="K4" s="24">
        <f t="shared" ref="K4:K13" si="2">IF($A4=" "," ",MIN(I4:J4))</f>
        <v>5.5</v>
      </c>
      <c r="L4" s="21">
        <f>IF($A4=" "," ",INDEX(Teilnehmer[Stabweit 1],'VfL Winterbach 1'!$A4))</f>
        <v>13</v>
      </c>
      <c r="M4" s="21">
        <f>IF($A4=" "," ",INDEX(Teilnehmer[Stabweit 2],'VfL Winterbach 1'!$A4))</f>
        <v>12</v>
      </c>
      <c r="N4" s="21">
        <f>IF($A4=" "," ",INDEX(Teilnehmer[Stabweit 3],'VfL Winterbach 1'!$A4))</f>
        <v>13</v>
      </c>
      <c r="O4" s="22">
        <f t="shared" si="0"/>
        <v>26</v>
      </c>
      <c r="P4" s="47">
        <f>IF($A4=" "," ",INDEX(Teilnehmer[Springen 1],'VfL Winterbach 1'!$A4))</f>
        <v>5.8</v>
      </c>
      <c r="Q4" s="22">
        <f>IF($A4=" "," ",INDEX(Teilnehmer[Springen 2],'VfL Winterbach 1'!$A4))</f>
        <v>7</v>
      </c>
      <c r="R4" s="52">
        <f t="shared" ref="R4:R12" si="3">IF($A4=" "," ",MIN(P4:Q4))</f>
        <v>5.8</v>
      </c>
    </row>
    <row r="5" spans="1:19" s="3" customFormat="1" x14ac:dyDescent="0.2">
      <c r="A5" s="38">
        <f>IF(ROWS($B$3:B5)&lt;=$A$1,INDEX(Teilnehmer[Nr.],_xlfn.AGGREGATE(15,3,(Teilnehmer[Team]='VfL Winterbach 1'!$B$1)/(Teilnehmer[Team]='VfL Winterbach 1'!$B$1)*ROW(Teilnehmer[Team])-ROW(Teilnehmer[[#Headers],[Team]]),ROWS('VfL Winterbach 1'!$B$3:B5)))," ")</f>
        <v>73</v>
      </c>
      <c r="B5" s="20" t="str">
        <f>IF(A5=" "," ",INDEX(Teilnehmer[Name],'VfL Winterbach 1'!A5))</f>
        <v>Dolz</v>
      </c>
      <c r="C5" s="27" t="str">
        <f>IF(A5=" "," ",INDEX(Teilnehmer[Vorname],'VfL Winterbach 1'!A5))</f>
        <v>Summer</v>
      </c>
      <c r="D5" s="20">
        <f>IF($A5=" "," ",INDEX(Teilnehmer[Wurf 1],'VfL Winterbach 1'!$A5))</f>
        <v>9</v>
      </c>
      <c r="E5" s="21">
        <f>IF($A5=" "," ",INDEX(Teilnehmer[Wurf 2],'VfL Winterbach 1'!$A5))</f>
        <v>9</v>
      </c>
      <c r="F5" s="21">
        <f>IF($A5=" "," ",INDEX(Teilnehmer[Wurf 3],'VfL Winterbach 1'!$A5))</f>
        <v>10</v>
      </c>
      <c r="G5" s="21">
        <f>IF($A5=" "," ",INDEX(Teilnehmer[Wurf 4],'VfL Winterbach 1'!$A5))</f>
        <v>10</v>
      </c>
      <c r="H5" s="24">
        <f t="shared" si="1"/>
        <v>29</v>
      </c>
      <c r="I5" s="20">
        <f>IF($A5=" "," ",INDEX(Teilnehmer[Hürden 1],'VfL Winterbach 1'!$A5))</f>
        <v>6</v>
      </c>
      <c r="J5" s="21">
        <f>IF($A5=" "," ",INDEX(Teilnehmer[Hürden 2],'VfL Winterbach 1'!$A5))</f>
        <v>6.1</v>
      </c>
      <c r="K5" s="24">
        <f t="shared" si="2"/>
        <v>6</v>
      </c>
      <c r="L5" s="21">
        <f>IF($A5=" "," ",INDEX(Teilnehmer[Stabweit 1],'VfL Winterbach 1'!$A5))</f>
        <v>0</v>
      </c>
      <c r="M5" s="21">
        <f>IF($A5=" "," ",INDEX(Teilnehmer[Stabweit 2],'VfL Winterbach 1'!$A5))</f>
        <v>12</v>
      </c>
      <c r="N5" s="21">
        <f>IF($A5=" "," ",INDEX(Teilnehmer[Stabweit 3],'VfL Winterbach 1'!$A5))</f>
        <v>10</v>
      </c>
      <c r="O5" s="22">
        <f t="shared" si="0"/>
        <v>22</v>
      </c>
      <c r="P5" s="47">
        <f>IF($A5=" "," ",INDEX(Teilnehmer[Springen 1],'VfL Winterbach 1'!$A5))</f>
        <v>7.8</v>
      </c>
      <c r="Q5" s="22">
        <f>IF($A5=" "," ",INDEX(Teilnehmer[Springen 2],'VfL Winterbach 1'!$A5))</f>
        <v>7.4</v>
      </c>
      <c r="R5" s="52">
        <f t="shared" si="3"/>
        <v>7.4</v>
      </c>
    </row>
    <row r="6" spans="1:19" s="3" customFormat="1" x14ac:dyDescent="0.2">
      <c r="A6" s="38">
        <f>IF(ROWS($B$3:B6)&lt;=$A$1,INDEX(Teilnehmer[Nr.],_xlfn.AGGREGATE(15,3,(Teilnehmer[Team]='VfL Winterbach 1'!$B$1)/(Teilnehmer[Team]='VfL Winterbach 1'!$B$1)*ROW(Teilnehmer[Team])-ROW(Teilnehmer[[#Headers],[Team]]),ROWS('VfL Winterbach 1'!$B$3:B6)))," ")</f>
        <v>74</v>
      </c>
      <c r="B6" s="20" t="str">
        <f>IF(A6=" "," ",INDEX(Teilnehmer[Name],'VfL Winterbach 1'!A6))</f>
        <v>Bitterling</v>
      </c>
      <c r="C6" s="27" t="str">
        <f>IF(A6=" "," ",INDEX(Teilnehmer[Vorname],'VfL Winterbach 1'!A6))</f>
        <v>Moritz</v>
      </c>
      <c r="D6" s="20">
        <f>IF($A6=" "," ",INDEX(Teilnehmer[Wurf 1],'VfL Winterbach 1'!$A6))</f>
        <v>11</v>
      </c>
      <c r="E6" s="21">
        <f>IF($A6=" "," ",INDEX(Teilnehmer[Wurf 2],'VfL Winterbach 1'!$A6))</f>
        <v>11</v>
      </c>
      <c r="F6" s="21">
        <f>IF($A6=" "," ",INDEX(Teilnehmer[Wurf 3],'VfL Winterbach 1'!$A6))</f>
        <v>13</v>
      </c>
      <c r="G6" s="21">
        <f>IF($A6=" "," ",INDEX(Teilnehmer[Wurf 4],'VfL Winterbach 1'!$A6))</f>
        <v>12</v>
      </c>
      <c r="H6" s="24">
        <f t="shared" si="1"/>
        <v>36</v>
      </c>
      <c r="I6" s="20">
        <f>IF($A6=" "," ",INDEX(Teilnehmer[Hürden 1],'VfL Winterbach 1'!$A6))</f>
        <v>6.1</v>
      </c>
      <c r="J6" s="21">
        <f>IF($A6=" "," ",INDEX(Teilnehmer[Hürden 2],'VfL Winterbach 1'!$A6))</f>
        <v>6.2</v>
      </c>
      <c r="K6" s="24">
        <f t="shared" si="2"/>
        <v>6.1</v>
      </c>
      <c r="L6" s="21">
        <f>IF($A6=" "," ",INDEX(Teilnehmer[Stabweit 1],'VfL Winterbach 1'!$A6))</f>
        <v>12</v>
      </c>
      <c r="M6" s="21">
        <f>IF($A6=" "," ",INDEX(Teilnehmer[Stabweit 2],'VfL Winterbach 1'!$A6))</f>
        <v>12</v>
      </c>
      <c r="N6" s="21">
        <f>IF($A6=" "," ",INDEX(Teilnehmer[Stabweit 3],'VfL Winterbach 1'!$A6))</f>
        <v>11</v>
      </c>
      <c r="O6" s="22">
        <f t="shared" si="0"/>
        <v>24</v>
      </c>
      <c r="P6" s="47">
        <f>IF($A6=" "," ",INDEX(Teilnehmer[Springen 1],'VfL Winterbach 1'!$A6))</f>
        <v>6.3</v>
      </c>
      <c r="Q6" s="22">
        <f>IF($A6=" "," ",INDEX(Teilnehmer[Springen 2],'VfL Winterbach 1'!$A6))</f>
        <v>6.4</v>
      </c>
      <c r="R6" s="52">
        <f t="shared" si="3"/>
        <v>6.3</v>
      </c>
    </row>
    <row r="7" spans="1:19" s="3" customFormat="1" x14ac:dyDescent="0.2">
      <c r="A7" s="38">
        <f>IF(ROWS($B$3:B7)&lt;=$A$1,INDEX(Teilnehmer[Nr.],_xlfn.AGGREGATE(15,3,(Teilnehmer[Team]='VfL Winterbach 1'!$B$1)/(Teilnehmer[Team]='VfL Winterbach 1'!$B$1)*ROW(Teilnehmer[Team])-ROW(Teilnehmer[[#Headers],[Team]]),ROWS('VfL Winterbach 1'!$B$3:B7)))," ")</f>
        <v>75</v>
      </c>
      <c r="B7" s="20" t="str">
        <f>IF(A7=" "," ",INDEX(Teilnehmer[Name],'VfL Winterbach 1'!A7))</f>
        <v>Schneider</v>
      </c>
      <c r="C7" s="27" t="str">
        <f>IF(A7=" "," ",INDEX(Teilnehmer[Vorname],'VfL Winterbach 1'!A7))</f>
        <v>Ferdi</v>
      </c>
      <c r="D7" s="20">
        <f>IF($A7=" "," ",INDEX(Teilnehmer[Wurf 1],'VfL Winterbach 1'!$A7))</f>
        <v>11</v>
      </c>
      <c r="E7" s="21">
        <f>IF($A7=" "," ",INDEX(Teilnehmer[Wurf 2],'VfL Winterbach 1'!$A7))</f>
        <v>11</v>
      </c>
      <c r="F7" s="21">
        <f>IF($A7=" "," ",INDEX(Teilnehmer[Wurf 3],'VfL Winterbach 1'!$A7))</f>
        <v>11</v>
      </c>
      <c r="G7" s="21">
        <f>IF($A7=" "," ",INDEX(Teilnehmer[Wurf 4],'VfL Winterbach 1'!$A7))</f>
        <v>11</v>
      </c>
      <c r="H7" s="24">
        <f t="shared" si="1"/>
        <v>33</v>
      </c>
      <c r="I7" s="20">
        <f>IF($A7=" "," ",INDEX(Teilnehmer[Hürden 1],'VfL Winterbach 1'!$A7))</f>
        <v>5.9</v>
      </c>
      <c r="J7" s="21">
        <f>IF($A7=" "," ",INDEX(Teilnehmer[Hürden 2],'VfL Winterbach 1'!$A7))</f>
        <v>6.1</v>
      </c>
      <c r="K7" s="24">
        <f t="shared" si="2"/>
        <v>5.9</v>
      </c>
      <c r="L7" s="21">
        <f>IF($A7=" "," ",INDEX(Teilnehmer[Stabweit 1],'VfL Winterbach 1'!$A7))</f>
        <v>0</v>
      </c>
      <c r="M7" s="21">
        <f>IF($A7=" "," ",INDEX(Teilnehmer[Stabweit 2],'VfL Winterbach 1'!$A7))</f>
        <v>12</v>
      </c>
      <c r="N7" s="21">
        <f>IF($A7=" "," ",INDEX(Teilnehmer[Stabweit 3],'VfL Winterbach 1'!$A7))</f>
        <v>11</v>
      </c>
      <c r="O7" s="22">
        <f t="shared" si="0"/>
        <v>23</v>
      </c>
      <c r="P7" s="47">
        <f>IF($A7=" "," ",INDEX(Teilnehmer[Springen 1],'VfL Winterbach 1'!$A7))</f>
        <v>7</v>
      </c>
      <c r="Q7" s="22">
        <f>IF($A7=" "," ",INDEX(Teilnehmer[Springen 2],'VfL Winterbach 1'!$A7))</f>
        <v>6.9</v>
      </c>
      <c r="R7" s="52">
        <f t="shared" si="3"/>
        <v>6.9</v>
      </c>
    </row>
    <row r="8" spans="1:19" s="3" customFormat="1" x14ac:dyDescent="0.2">
      <c r="A8" s="38">
        <f>IF(ROWS($B$3:B8)&lt;=$A$1,INDEX(Teilnehmer[Nr.],_xlfn.AGGREGATE(15,3,(Teilnehmer[Team]='VfL Winterbach 1'!$B$1)/(Teilnehmer[Team]='VfL Winterbach 1'!$B$1)*ROW(Teilnehmer[Team])-ROW(Teilnehmer[[#Headers],[Team]]),ROWS('VfL Winterbach 1'!$B$3:B8)))," ")</f>
        <v>76</v>
      </c>
      <c r="B8" s="20" t="str">
        <f>IF(A8=" "," ",INDEX(Teilnehmer[Name],'VfL Winterbach 1'!A8))</f>
        <v>Kurz</v>
      </c>
      <c r="C8" s="27" t="str">
        <f>IF(A8=" "," ",INDEX(Teilnehmer[Vorname],'VfL Winterbach 1'!A8))</f>
        <v>Theresa</v>
      </c>
      <c r="D8" s="20">
        <f>IF($A8=" "," ",INDEX(Teilnehmer[Wurf 1],'VfL Winterbach 1'!$A8))</f>
        <v>10</v>
      </c>
      <c r="E8" s="21">
        <f>IF($A8=" "," ",INDEX(Teilnehmer[Wurf 2],'VfL Winterbach 1'!$A8))</f>
        <v>7</v>
      </c>
      <c r="F8" s="21">
        <f>IF($A8=" "," ",INDEX(Teilnehmer[Wurf 3],'VfL Winterbach 1'!$A8))</f>
        <v>11</v>
      </c>
      <c r="G8" s="21">
        <f>IF($A8=" "," ",INDEX(Teilnehmer[Wurf 4],'VfL Winterbach 1'!$A8))</f>
        <v>11</v>
      </c>
      <c r="H8" s="24">
        <f t="shared" si="1"/>
        <v>32</v>
      </c>
      <c r="I8" s="20">
        <f>IF($A8=" "," ",INDEX(Teilnehmer[Hürden 1],'VfL Winterbach 1'!$A8))</f>
        <v>5.9</v>
      </c>
      <c r="J8" s="21">
        <f>IF($A8=" "," ",INDEX(Teilnehmer[Hürden 2],'VfL Winterbach 1'!$A8))</f>
        <v>6.1</v>
      </c>
      <c r="K8" s="24">
        <f t="shared" si="2"/>
        <v>5.9</v>
      </c>
      <c r="L8" s="21">
        <f>IF($A8=" "," ",INDEX(Teilnehmer[Stabweit 1],'VfL Winterbach 1'!$A8))</f>
        <v>11</v>
      </c>
      <c r="M8" s="21">
        <f>IF($A8=" "," ",INDEX(Teilnehmer[Stabweit 2],'VfL Winterbach 1'!$A8))</f>
        <v>11</v>
      </c>
      <c r="N8" s="21">
        <f>IF($A8=" "," ",INDEX(Teilnehmer[Stabweit 3],'VfL Winterbach 1'!$A8))</f>
        <v>11</v>
      </c>
      <c r="O8" s="22">
        <f t="shared" si="0"/>
        <v>22</v>
      </c>
      <c r="P8" s="47">
        <f>IF($A8=" "," ",INDEX(Teilnehmer[Springen 1],'VfL Winterbach 1'!$A8))</f>
        <v>7.3</v>
      </c>
      <c r="Q8" s="22">
        <f>IF($A8=" "," ",INDEX(Teilnehmer[Springen 2],'VfL Winterbach 1'!$A8))</f>
        <v>8.1</v>
      </c>
      <c r="R8" s="52">
        <f t="shared" si="3"/>
        <v>7.3</v>
      </c>
    </row>
    <row r="9" spans="1:19" s="3" customFormat="1" x14ac:dyDescent="0.2">
      <c r="A9" s="38">
        <f>IF(ROWS($B$3:B9)&lt;=$A$1,INDEX(Teilnehmer[Nr.],_xlfn.AGGREGATE(15,3,(Teilnehmer[Team]='VfL Winterbach 1'!$B$1)/(Teilnehmer[Team]='VfL Winterbach 1'!$B$1)*ROW(Teilnehmer[Team])-ROW(Teilnehmer[[#Headers],[Team]]),ROWS('VfL Winterbach 1'!$B$3:B9)))," ")</f>
        <v>77</v>
      </c>
      <c r="B9" s="20" t="str">
        <f>IF(A9=" "," ",INDEX(Teilnehmer[Name],'VfL Winterbach 1'!A9))</f>
        <v>Koglin</v>
      </c>
      <c r="C9" s="27" t="str">
        <f>IF(A9=" "," ",INDEX(Teilnehmer[Vorname],'VfL Winterbach 1'!A9))</f>
        <v>Jasper</v>
      </c>
      <c r="D9" s="20">
        <f>IF($A9=" "," ",INDEX(Teilnehmer[Wurf 1],'VfL Winterbach 1'!$A9))</f>
        <v>14</v>
      </c>
      <c r="E9" s="21">
        <f>IF($A9=" "," ",INDEX(Teilnehmer[Wurf 2],'VfL Winterbach 1'!$A9))</f>
        <v>14</v>
      </c>
      <c r="F9" s="21">
        <f>IF($A9=" "," ",INDEX(Teilnehmer[Wurf 3],'VfL Winterbach 1'!$A9))</f>
        <v>13</v>
      </c>
      <c r="G9" s="21">
        <f>IF($A9=" "," ",INDEX(Teilnehmer[Wurf 4],'VfL Winterbach 1'!$A9))</f>
        <v>14</v>
      </c>
      <c r="H9" s="24">
        <f t="shared" si="1"/>
        <v>42</v>
      </c>
      <c r="I9" s="20">
        <f>IF($A9=" "," ",INDEX(Teilnehmer[Hürden 1],'VfL Winterbach 1'!$A9))</f>
        <v>5.8</v>
      </c>
      <c r="J9" s="21">
        <f>IF($A9=" "," ",INDEX(Teilnehmer[Hürden 2],'VfL Winterbach 1'!$A9))</f>
        <v>5.8</v>
      </c>
      <c r="K9" s="24">
        <f t="shared" si="2"/>
        <v>5.8</v>
      </c>
      <c r="L9" s="21">
        <f>IF($A9=" "," ",INDEX(Teilnehmer[Stabweit 1],'VfL Winterbach 1'!$A9))</f>
        <v>11</v>
      </c>
      <c r="M9" s="21">
        <f>IF($A9=" "," ",INDEX(Teilnehmer[Stabweit 2],'VfL Winterbach 1'!$A9))</f>
        <v>10</v>
      </c>
      <c r="N9" s="21">
        <f>IF($A9=" "," ",INDEX(Teilnehmer[Stabweit 3],'VfL Winterbach 1'!$A9))</f>
        <v>9</v>
      </c>
      <c r="O9" s="22">
        <f t="shared" si="0"/>
        <v>21</v>
      </c>
      <c r="P9" s="47">
        <f>IF($A9=" "," ",INDEX(Teilnehmer[Springen 1],'VfL Winterbach 1'!$A9))</f>
        <v>8.1</v>
      </c>
      <c r="Q9" s="22">
        <f>IF($A9=" "," ",INDEX(Teilnehmer[Springen 2],'VfL Winterbach 1'!$A9))</f>
        <v>7.7</v>
      </c>
      <c r="R9" s="52">
        <f t="shared" si="3"/>
        <v>7.7</v>
      </c>
    </row>
    <row r="10" spans="1:19" s="3" customFormat="1" x14ac:dyDescent="0.2">
      <c r="A10" s="38">
        <f>IF(ROWS($B$3:B10)&lt;=$A$1,INDEX(Teilnehmer[Nr.],_xlfn.AGGREGATE(15,3,(Teilnehmer[Team]='VfL Winterbach 1'!$B$1)/(Teilnehmer[Team]='VfL Winterbach 1'!$B$1)*ROW(Teilnehmer[Team])-ROW(Teilnehmer[[#Headers],[Team]]),ROWS('VfL Winterbach 1'!$B$3:B10)))," ")</f>
        <v>78</v>
      </c>
      <c r="B10" s="20" t="str">
        <f>IF(A10=" "," ",INDEX(Teilnehmer[Name],'VfL Winterbach 1'!A10))</f>
        <v>Bürk</v>
      </c>
      <c r="C10" s="27" t="str">
        <f>IF(A10=" "," ",INDEX(Teilnehmer[Vorname],'VfL Winterbach 1'!A10))</f>
        <v>Fritz</v>
      </c>
      <c r="D10" s="20">
        <f>IF($A10=" "," ",INDEX(Teilnehmer[Wurf 1],'VfL Winterbach 1'!$A10))</f>
        <v>11</v>
      </c>
      <c r="E10" s="21">
        <f>IF($A10=" "," ",INDEX(Teilnehmer[Wurf 2],'VfL Winterbach 1'!$A10))</f>
        <v>11</v>
      </c>
      <c r="F10" s="21">
        <f>IF($A10=" "," ",INDEX(Teilnehmer[Wurf 3],'VfL Winterbach 1'!$A10))</f>
        <v>11</v>
      </c>
      <c r="G10" s="21">
        <f>IF($A10=" "," ",INDEX(Teilnehmer[Wurf 4],'VfL Winterbach 1'!$A10))</f>
        <v>12</v>
      </c>
      <c r="H10" s="24">
        <f t="shared" si="1"/>
        <v>34</v>
      </c>
      <c r="I10" s="20">
        <f>IF($A10=" "," ",INDEX(Teilnehmer[Hürden 1],'VfL Winterbach 1'!$A10))</f>
        <v>6.2</v>
      </c>
      <c r="J10" s="21">
        <f>IF($A10=" "," ",INDEX(Teilnehmer[Hürden 2],'VfL Winterbach 1'!$A10))</f>
        <v>6.1</v>
      </c>
      <c r="K10" s="24">
        <f t="shared" si="2"/>
        <v>6.1</v>
      </c>
      <c r="L10" s="21">
        <f>IF($A10=" "," ",INDEX(Teilnehmer[Stabweit 1],'VfL Winterbach 1'!$A10))</f>
        <v>10</v>
      </c>
      <c r="M10" s="21">
        <f>IF($A10=" "," ",INDEX(Teilnehmer[Stabweit 2],'VfL Winterbach 1'!$A10))</f>
        <v>12</v>
      </c>
      <c r="N10" s="21">
        <f>IF($A10=" "," ",INDEX(Teilnehmer[Stabweit 3],'VfL Winterbach 1'!$A10))</f>
        <v>10</v>
      </c>
      <c r="O10" s="22">
        <f t="shared" si="0"/>
        <v>22</v>
      </c>
      <c r="P10" s="47">
        <f>IF($A10=" "," ",INDEX(Teilnehmer[Springen 1],'VfL Winterbach 1'!$A10))</f>
        <v>6.2</v>
      </c>
      <c r="Q10" s="22">
        <f>IF($A10=" "," ",INDEX(Teilnehmer[Springen 2],'VfL Winterbach 1'!$A10))</f>
        <v>6.3</v>
      </c>
      <c r="R10" s="52">
        <f t="shared" si="3"/>
        <v>6.2</v>
      </c>
    </row>
    <row r="11" spans="1:19" s="3" customFormat="1" x14ac:dyDescent="0.2">
      <c r="A11" s="38">
        <f>IF(ROWS($B$3:B11)&lt;=$A$1,INDEX(Teilnehmer[Nr.],_xlfn.AGGREGATE(15,3,(Teilnehmer[Team]='VfL Winterbach 1'!$B$1)/(Teilnehmer[Team]='VfL Winterbach 1'!$B$1)*ROW(Teilnehmer[Team])-ROW(Teilnehmer[[#Headers],[Team]]),ROWS('VfL Winterbach 1'!$B$3:B11)))," ")</f>
        <v>79</v>
      </c>
      <c r="B11" s="20" t="str">
        <f>IF(A11=" "," ",INDEX(Teilnehmer[Name],'VfL Winterbach 1'!A11))</f>
        <v>Bürk</v>
      </c>
      <c r="C11" s="27" t="str">
        <f>IF(A11=" "," ",INDEX(Teilnehmer[Vorname],'VfL Winterbach 1'!A11))</f>
        <v>Liese</v>
      </c>
      <c r="D11" s="20">
        <f>IF($A11=" "," ",INDEX(Teilnehmer[Wurf 1],'VfL Winterbach 1'!$A11))</f>
        <v>10</v>
      </c>
      <c r="E11" s="21">
        <f>IF($A11=" "," ",INDEX(Teilnehmer[Wurf 2],'VfL Winterbach 1'!$A11))</f>
        <v>10</v>
      </c>
      <c r="F11" s="21">
        <f>IF($A11=" "," ",INDEX(Teilnehmer[Wurf 3],'VfL Winterbach 1'!$A11))</f>
        <v>11</v>
      </c>
      <c r="G11" s="21">
        <f>IF($A11=" "," ",INDEX(Teilnehmer[Wurf 4],'VfL Winterbach 1'!$A11))</f>
        <v>10</v>
      </c>
      <c r="H11" s="24">
        <f t="shared" si="1"/>
        <v>31</v>
      </c>
      <c r="I11" s="20">
        <f>IF(A11=" "," ",INDEX(Teilnehmer[Hürden 1],'VfL Winterbach 1'!A11))</f>
        <v>6.2</v>
      </c>
      <c r="J11" s="21">
        <f>IF(A11=" "," ",INDEX(Teilnehmer[Hürden 2],'VfL Winterbach 1'!A11))</f>
        <v>6.1</v>
      </c>
      <c r="K11" s="24">
        <f t="shared" si="2"/>
        <v>6.1</v>
      </c>
      <c r="L11" s="21">
        <f>IF($A11=" "," ",INDEX(Teilnehmer[Stabweit 1],'VfL Winterbach 1'!$A11))</f>
        <v>10</v>
      </c>
      <c r="M11" s="21">
        <f>IF($A11=" "," ",INDEX(Teilnehmer[Stabweit 2],'VfL Winterbach 1'!$A11))</f>
        <v>10</v>
      </c>
      <c r="N11" s="21">
        <f>IF($A11=" "," ",INDEX(Teilnehmer[Stabweit 3],'VfL Winterbach 1'!$A11))</f>
        <v>0</v>
      </c>
      <c r="O11" s="22">
        <f t="shared" si="0"/>
        <v>20</v>
      </c>
      <c r="P11" s="47">
        <f>IF($A11=" "," ",INDEX(Teilnehmer[Springen 1],'VfL Winterbach 1'!$A11))</f>
        <v>6.6</v>
      </c>
      <c r="Q11" s="22">
        <f>IF($A11=" "," ",INDEX(Teilnehmer[Springen 2],'VfL Winterbach 1'!$A11))</f>
        <v>6.6</v>
      </c>
      <c r="R11" s="52">
        <f t="shared" si="3"/>
        <v>6.6</v>
      </c>
    </row>
    <row r="12" spans="1:19" s="3" customFormat="1" x14ac:dyDescent="0.2">
      <c r="A12" s="38">
        <f>IF(ROWS($B$3:B12)&lt;=$A$1,INDEX(Teilnehmer[Nr.],_xlfn.AGGREGATE(15,3,(Teilnehmer[Team]='VfL Winterbach 1'!$B$1)/(Teilnehmer[Team]='VfL Winterbach 1'!$B$1)*ROW(Teilnehmer[Team])-ROW(Teilnehmer[[#Headers],[Team]]),ROWS('VfL Winterbach 1'!$B$3:B12)))," ")</f>
        <v>80</v>
      </c>
      <c r="B12" s="20" t="str">
        <f>IF(A12=" "," ",INDEX(Teilnehmer[Name],'VfL Winterbach 1'!A12))</f>
        <v>Taxis</v>
      </c>
      <c r="C12" s="27" t="str">
        <f>IF(A12=" "," ",INDEX(Teilnehmer[Vorname],'VfL Winterbach 1'!A12))</f>
        <v>Julian</v>
      </c>
      <c r="D12" s="20">
        <f>IF($A12=" "," ",INDEX(Teilnehmer[Wurf 1],'VfL Winterbach 1'!$A12))</f>
        <v>13</v>
      </c>
      <c r="E12" s="21">
        <f>IF($A12=" "," ",INDEX(Teilnehmer[Wurf 2],'VfL Winterbach 1'!$A12))</f>
        <v>14</v>
      </c>
      <c r="F12" s="21">
        <f>IF($A12=" "," ",INDEX(Teilnehmer[Wurf 3],'VfL Winterbach 1'!$A12))</f>
        <v>15</v>
      </c>
      <c r="G12" s="21">
        <f>IF($A12=" "," ",INDEX(Teilnehmer[Wurf 4],'VfL Winterbach 1'!$A12))</f>
        <v>13</v>
      </c>
      <c r="H12" s="24">
        <f t="shared" si="1"/>
        <v>42</v>
      </c>
      <c r="I12" s="20">
        <f>IF(A12=" "," ",INDEX(Teilnehmer[Hürden 1],'VfL Winterbach 1'!A12))</f>
        <v>6.1</v>
      </c>
      <c r="J12" s="21">
        <f>IF(A12=" "," ",INDEX(Teilnehmer[Hürden 2],'VfL Winterbach 1'!A12))</f>
        <v>5.9</v>
      </c>
      <c r="K12" s="24">
        <f t="shared" si="2"/>
        <v>5.9</v>
      </c>
      <c r="L12" s="21">
        <f>IF($A12=" "," ",INDEX(Teilnehmer[Stabweit 1],'VfL Winterbach 1'!$A12))</f>
        <v>12</v>
      </c>
      <c r="M12" s="21">
        <f>IF($A12=" "," ",INDEX(Teilnehmer[Stabweit 2],'VfL Winterbach 1'!$A12))</f>
        <v>12</v>
      </c>
      <c r="N12" s="21">
        <f>IF($A12=" "," ",INDEX(Teilnehmer[Stabweit 3],'VfL Winterbach 1'!$A12))</f>
        <v>11</v>
      </c>
      <c r="O12" s="22">
        <f t="shared" si="0"/>
        <v>24</v>
      </c>
      <c r="P12" s="47">
        <f>IF($A12=" "," ",INDEX(Teilnehmer[Springen 1],'VfL Winterbach 1'!$A12))</f>
        <v>6.8</v>
      </c>
      <c r="Q12" s="22">
        <f>IF($A12=" "," ",INDEX(Teilnehmer[Springen 2],'VfL Winterbach 1'!$A12))</f>
        <v>7.4</v>
      </c>
      <c r="R12" s="52">
        <f t="shared" si="3"/>
        <v>6.8</v>
      </c>
    </row>
    <row r="13" spans="1:19" s="3" customFormat="1" x14ac:dyDescent="0.2">
      <c r="A13" s="38">
        <f>IF(ROWS($B$3:B13)&lt;=$A$1,INDEX(Teilnehmer[Nr.],_xlfn.AGGREGATE(15,3,(Teilnehmer[Team]='VfL Winterbach 1'!$B$1)/(Teilnehmer[Team]='VfL Winterbach 1'!$B$1)*ROW(Teilnehmer[Team])-ROW(Teilnehmer[[#Headers],[Team]]),ROWS('VfL Winterbach 1'!$B$3:B13)))," ")</f>
        <v>81</v>
      </c>
      <c r="B13" s="20" t="str">
        <f>IF(A13=" "," ",INDEX(Teilnehmer[Name],'VfL Winterbach 1'!A13))</f>
        <v>Weist</v>
      </c>
      <c r="C13" s="27" t="str">
        <f>IF(A13=" "," ",INDEX(Teilnehmer[Vorname],'VfL Winterbach 1'!A13))</f>
        <v>Kira</v>
      </c>
      <c r="D13" s="20">
        <f>IF($A13=" "," ",INDEX(Teilnehmer[Wurf 1],'VfL Winterbach 1'!$A13))</f>
        <v>9</v>
      </c>
      <c r="E13" s="21">
        <f>IF($A13=" "," ",INDEX(Teilnehmer[Wurf 2],'VfL Winterbach 1'!$A13))</f>
        <v>9</v>
      </c>
      <c r="F13" s="21">
        <f>IF($A13=" "," ",INDEX(Teilnehmer[Wurf 3],'VfL Winterbach 1'!$A13))</f>
        <v>9</v>
      </c>
      <c r="G13" s="21">
        <f>IF($A13=" "," ",INDEX(Teilnehmer[Wurf 4],'VfL Winterbach 1'!$A13))</f>
        <v>9</v>
      </c>
      <c r="H13" s="24">
        <f t="shared" si="1"/>
        <v>27</v>
      </c>
      <c r="I13" s="20">
        <f>IF(A13=" "," ",INDEX(Teilnehmer[Hürden 1],'VfL Winterbach 1'!A13))</f>
        <v>6.3</v>
      </c>
      <c r="J13" s="21">
        <f>IF(A13=" "," ",INDEX(Teilnehmer[Hürden 2],'VfL Winterbach 1'!A13))</f>
        <v>6.1</v>
      </c>
      <c r="K13" s="24">
        <f t="shared" si="2"/>
        <v>6.1</v>
      </c>
      <c r="L13" s="21">
        <f>IF($A13=" "," ",INDEX(Teilnehmer[Stabweit 1],'VfL Winterbach 1'!$A13))</f>
        <v>11</v>
      </c>
      <c r="M13" s="21">
        <f>IF($A13=" "," ",INDEX(Teilnehmer[Stabweit 2],'VfL Winterbach 1'!$A13))</f>
        <v>11</v>
      </c>
      <c r="N13" s="21">
        <f>IF($A13=" "," ",INDEX(Teilnehmer[Stabweit 3],'VfL Winterbach 1'!$A13))</f>
        <v>11</v>
      </c>
      <c r="O13" s="22">
        <f t="shared" si="0"/>
        <v>22</v>
      </c>
      <c r="P13" s="48">
        <f>IF($A13=" "," ",INDEX(Teilnehmer[Springen 1],'VfL Winterbach 1'!$A13))</f>
        <v>6.3</v>
      </c>
      <c r="Q13" s="49">
        <f>IF($A13=" "," ",INDEX(Teilnehmer[Springen 2],'VfL Winterbach 1'!$A13))</f>
        <v>6.4</v>
      </c>
      <c r="R13" s="52">
        <f>IF($A13=" "," ",MIN(P13:Q13))</f>
        <v>6.3</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226</v>
      </c>
      <c r="I14" s="30"/>
      <c r="J14" s="32"/>
      <c r="K14" s="33">
        <f>_xlfn.AGGREGATE(15,4,K3:K13,1) + _xlfn.AGGREGATE(15,4,K3:K13,2) + _xlfn.AGGREGATE(15,4,K3:K13,3) + _xlfn.AGGREGATE(15,4,K3:K13,4) + _xlfn.AGGREGATE(15,4,K3:K13,5) + _xlfn.AGGREGATE(15,4,K3:K13,6)</f>
        <v>34.799999999999997</v>
      </c>
      <c r="L14" s="32"/>
      <c r="M14" s="32"/>
      <c r="N14" s="32"/>
      <c r="O14" s="32">
        <f>_xlfn.AGGREGATE(14,4,O3:O13,1) + _xlfn.AGGREGATE(14,4,O3:O13,2) + _xlfn.AGGREGATE(14,4,O3:O13,3) + _xlfn.AGGREGATE(14,4,O3:O13,4) + _xlfn.AGGREGATE(14,4,O3:O13,5) + _xlfn.AGGREGATE(14,4,O3:O13,6)</f>
        <v>143</v>
      </c>
      <c r="P14" s="50"/>
      <c r="Q14" s="51"/>
      <c r="R14" s="53">
        <f>_xlfn.AGGREGATE(15,4,R3:R13,1) + _xlfn.AGGREGATE(15,4,R3:R13,2) + _xlfn.AGGREGATE(15,4,R3:R13,3) + _xlfn.AGGREGATE(15,4,R3:R13,4) + _xlfn.AGGREGATE(15,4,R3:R13,5) + _xlfn.AGGREGATE(15,4,R3:R13,6)</f>
        <v>37.200000000000003</v>
      </c>
    </row>
    <row r="15" spans="1:19" s="3" customFormat="1" x14ac:dyDescent="0.2">
      <c r="A15" s="28" t="str">
        <f>IF(ROWS($B$3:B15)&lt;=$A$1,INDEX(Teilnehmer[Nr.],_xlfn.AGGREGATE(15,3,(Teilnehmer[Team]='VfL Winterbach 1'!$B$1)/(Teilnehmer[Team]='VfL Winterbach 1'!$B$1)*ROW(Teilnehmer[Team])-ROW(Teilnehmer[[#Headers],[Team]]),ROWS('VfL Winterbach 1'!$B$3:B15))),"")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phoneticPr fontId="1" type="noConversion"/>
  <conditionalFormatting sqref="N31:O67 A31:I67 A68:O1048576 A1:B1 A3:P3 P4:P13 A2:O2 Q3:Q13 A4:O30">
    <cfRule type="cellIs" dxfId="50" priority="4" operator="notEqual">
      <formula>""</formula>
    </cfRule>
  </conditionalFormatting>
  <conditionalFormatting sqref="D1">
    <cfRule type="cellIs" dxfId="49" priority="3" operator="notEqual">
      <formula>""</formula>
    </cfRule>
  </conditionalFormatting>
  <conditionalFormatting sqref="I1">
    <cfRule type="cellIs" dxfId="48" priority="2" operator="notEqual">
      <formula>""</formula>
    </cfRule>
  </conditionalFormatting>
  <conditionalFormatting sqref="R14">
    <cfRule type="cellIs" dxfId="47"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erfassen'!D2:D211,'VfL Winterbach 2'!B1)</f>
        <v>10</v>
      </c>
      <c r="B1" s="36" t="s">
        <v>224</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IF(ROWS($B$3:B3)&lt;=$A$1,INDEX(Teilnehmer[Nr.],_xlfn.AGGREGATE(15,3,(Teilnehmer[Team]='VfL Winterbach 2'!$B$1)/(Teilnehmer[Team]='VfL Winterbach 2'!$B$1)*ROW(Teilnehmer[Team])-ROW(Teilnehmer[[#Headers],[Team]]),ROWS('VfL Winterbach 2'!$B$3:B3)))," ")</f>
        <v>82</v>
      </c>
      <c r="B3" s="20" t="str">
        <f>IF(A3=" "," ",INDEX(Teilnehmer[Name],'VfL Winterbach 2'!A3))</f>
        <v>Täuber</v>
      </c>
      <c r="C3" s="27" t="str">
        <f>IF(A3=" "," ",INDEX(Teilnehmer[Vorname],'VfL Winterbach 2'!A3))</f>
        <v>Yvonne</v>
      </c>
      <c r="D3" s="20">
        <f>IF($A3=" "," ",INDEX(Teilnehmer[Wurf 1],'VfL Winterbach 2'!$A3))</f>
        <v>7</v>
      </c>
      <c r="E3" s="21">
        <f>IF($A3=" "," ",INDEX(Teilnehmer[Wurf 2],'VfL Winterbach 2'!$A3))</f>
        <v>7</v>
      </c>
      <c r="F3" s="21">
        <f>IF($A3=" "," ",INDEX(Teilnehmer[Wurf 3],'VfL Winterbach 2'!$A3))</f>
        <v>6</v>
      </c>
      <c r="G3" s="21">
        <f>IF($A3=" "," ",INDEX(Teilnehmer[Wurf 4],'VfL Winterbach 2'!$A3))</f>
        <v>7</v>
      </c>
      <c r="H3" s="24">
        <f>IF($A3=" "," ",SUM(D3:G3)-MIN(D3:G3))</f>
        <v>21</v>
      </c>
      <c r="I3" s="20">
        <f>IF($A3=" "," ",INDEX(Teilnehmer[Hürden 1],'VfL Winterbach 2'!$A3))</f>
        <v>7.6</v>
      </c>
      <c r="J3" s="21">
        <f>IF($A3=" "," ",INDEX(Teilnehmer[Hürden 2],'VfL Winterbach 2'!$A3))</f>
        <v>7.4</v>
      </c>
      <c r="K3" s="24">
        <f>IF($A3=" "," ",MIN(I3:J3))</f>
        <v>7.4</v>
      </c>
      <c r="L3" s="21">
        <f>IF($A3=" "," ",INDEX(Teilnehmer[Stabweit 1],'VfL Winterbach 2'!$A3))</f>
        <v>0</v>
      </c>
      <c r="M3" s="21">
        <f>IF($A3=" "," ",INDEX(Teilnehmer[Stabweit 2],'VfL Winterbach 2'!$A3))</f>
        <v>9</v>
      </c>
      <c r="N3" s="21">
        <f>IF($A3=" "," ",INDEX(Teilnehmer[Stabweit 3],'VfL Winterbach 2'!$A3))</f>
        <v>9</v>
      </c>
      <c r="O3" s="22">
        <f t="shared" ref="O3:O13" si="0">IF($A3=" "," ",SUM(L3:N3)-MIN(L3:N3))</f>
        <v>18</v>
      </c>
      <c r="P3" s="47">
        <f>IF($A3=" "," ",INDEX(Teilnehmer[Springen 1],'VfL Winterbach 2'!$A3))</f>
        <v>7.7</v>
      </c>
      <c r="Q3" s="22">
        <f>IF($A3=" "," ",INDEX(Teilnehmer[Springen 2],'VfL Winterbach 2'!$A3))</f>
        <v>7.8</v>
      </c>
      <c r="R3" s="52">
        <f>IF($A3=" "," ",MIN(P3:Q3))</f>
        <v>7.7</v>
      </c>
    </row>
    <row r="4" spans="1:19" s="3" customFormat="1" x14ac:dyDescent="0.2">
      <c r="A4" s="38">
        <f>IF(ROWS($B$3:B4)&lt;=$A$1,INDEX(Teilnehmer[Nr.],_xlfn.AGGREGATE(15,3,(Teilnehmer[Team]='VfL Winterbach 2'!$B$1)/(Teilnehmer[Team]='VfL Winterbach 2'!$B$1)*ROW(Teilnehmer[Team])-ROW(Teilnehmer[[#Headers],[Team]]),ROWS('VfL Winterbach 2'!$B$3:B4)))," ")</f>
        <v>83</v>
      </c>
      <c r="B4" s="20" t="str">
        <f>IF(A4=" "," ",INDEX(Teilnehmer[Name],'VfL Winterbach 2'!A4))</f>
        <v>Scheuber</v>
      </c>
      <c r="C4" s="27" t="str">
        <f>IF(A4=" "," ",INDEX(Teilnehmer[Vorname],'VfL Winterbach 2'!A4))</f>
        <v>Greta</v>
      </c>
      <c r="D4" s="20">
        <f>IF($A4=" "," ",INDEX(Teilnehmer[Wurf 1],'VfL Winterbach 2'!$A4))</f>
        <v>9</v>
      </c>
      <c r="E4" s="21">
        <f>IF($A4=" "," ",INDEX(Teilnehmer[Wurf 2],'VfL Winterbach 2'!$A4))</f>
        <v>7</v>
      </c>
      <c r="F4" s="21">
        <f>IF($A4=" "," ",INDEX(Teilnehmer[Wurf 3],'VfL Winterbach 2'!$A4))</f>
        <v>8</v>
      </c>
      <c r="G4" s="21">
        <f>IF($A4=" "," ",INDEX(Teilnehmer[Wurf 4],'VfL Winterbach 2'!$A4))</f>
        <v>7</v>
      </c>
      <c r="H4" s="24">
        <f t="shared" ref="H4:H13" si="1">IF($A4=" "," ",SUM(D4:G4)-MIN(D4:G4))</f>
        <v>24</v>
      </c>
      <c r="I4" s="20">
        <f>IF($A4=" "," ",INDEX(Teilnehmer[Hürden 1],'VfL Winterbach 2'!$A4))</f>
        <v>6.8</v>
      </c>
      <c r="J4" s="21">
        <f>IF($A4=" "," ",INDEX(Teilnehmer[Hürden 2],'VfL Winterbach 2'!$A4))</f>
        <v>6.8</v>
      </c>
      <c r="K4" s="24">
        <f t="shared" ref="K4:K13" si="2">IF($A4=" "," ",MIN(I4:J4))</f>
        <v>6.8</v>
      </c>
      <c r="L4" s="21">
        <f>IF($A4=" "," ",INDEX(Teilnehmer[Stabweit 1],'VfL Winterbach 2'!$A4))</f>
        <v>11</v>
      </c>
      <c r="M4" s="21">
        <f>IF($A4=" "," ",INDEX(Teilnehmer[Stabweit 2],'VfL Winterbach 2'!$A4))</f>
        <v>9</v>
      </c>
      <c r="N4" s="21">
        <f>IF($A4=" "," ",INDEX(Teilnehmer[Stabweit 3],'VfL Winterbach 2'!$A4))</f>
        <v>0</v>
      </c>
      <c r="O4" s="22">
        <f t="shared" si="0"/>
        <v>20</v>
      </c>
      <c r="P4" s="47">
        <f>IF($A4=" "," ",INDEX(Teilnehmer[Springen 1],'VfL Winterbach 2'!$A4))</f>
        <v>6.7</v>
      </c>
      <c r="Q4" s="22">
        <f>IF($A4=" "," ",INDEX(Teilnehmer[Springen 2],'VfL Winterbach 2'!$A4))</f>
        <v>6.9</v>
      </c>
      <c r="R4" s="52">
        <f t="shared" ref="R4:R12" si="3">IF($A4=" "," ",MIN(P4:Q4))</f>
        <v>6.7</v>
      </c>
    </row>
    <row r="5" spans="1:19" s="3" customFormat="1" x14ac:dyDescent="0.2">
      <c r="A5" s="38">
        <f>IF(ROWS($B$3:B5)&lt;=$A$1,INDEX(Teilnehmer[Nr.],_xlfn.AGGREGATE(15,3,(Teilnehmer[Team]='VfL Winterbach 2'!$B$1)/(Teilnehmer[Team]='VfL Winterbach 2'!$B$1)*ROW(Teilnehmer[Team])-ROW(Teilnehmer[[#Headers],[Team]]),ROWS('VfL Winterbach 2'!$B$3:B5)))," ")</f>
        <v>84</v>
      </c>
      <c r="B5" s="20" t="str">
        <f>IF(A5=" "," ",INDEX(Teilnehmer[Name],'VfL Winterbach 2'!A5))</f>
        <v>Brett</v>
      </c>
      <c r="C5" s="27" t="str">
        <f>IF(A5=" "," ",INDEX(Teilnehmer[Vorname],'VfL Winterbach 2'!A5))</f>
        <v>Leo-Noel</v>
      </c>
      <c r="D5" s="20">
        <f>IF($A5=" "," ",INDEX(Teilnehmer[Wurf 1],'VfL Winterbach 2'!$A5))</f>
        <v>5</v>
      </c>
      <c r="E5" s="21">
        <f>IF($A5=" "," ",INDEX(Teilnehmer[Wurf 2],'VfL Winterbach 2'!$A5))</f>
        <v>7</v>
      </c>
      <c r="F5" s="21">
        <f>IF($A5=" "," ",INDEX(Teilnehmer[Wurf 3],'VfL Winterbach 2'!$A5))</f>
        <v>7</v>
      </c>
      <c r="G5" s="21">
        <f>IF($A5=" "," ",INDEX(Teilnehmer[Wurf 4],'VfL Winterbach 2'!$A5))</f>
        <v>8</v>
      </c>
      <c r="H5" s="24">
        <f t="shared" si="1"/>
        <v>22</v>
      </c>
      <c r="I5" s="20">
        <f>IF($A5=" "," ",INDEX(Teilnehmer[Hürden 1],'VfL Winterbach 2'!$A5))</f>
        <v>6.4</v>
      </c>
      <c r="J5" s="21">
        <f>IF($A5=" "," ",INDEX(Teilnehmer[Hürden 2],'VfL Winterbach 2'!$A5))</f>
        <v>6.3</v>
      </c>
      <c r="K5" s="24">
        <f t="shared" si="2"/>
        <v>6.3</v>
      </c>
      <c r="L5" s="21">
        <f>IF($A5=" "," ",INDEX(Teilnehmer[Stabweit 1],'VfL Winterbach 2'!$A5))</f>
        <v>7</v>
      </c>
      <c r="M5" s="21">
        <f>IF($A5=" "," ",INDEX(Teilnehmer[Stabweit 2],'VfL Winterbach 2'!$A5))</f>
        <v>8</v>
      </c>
      <c r="N5" s="21">
        <f>IF($A5=" "," ",INDEX(Teilnehmer[Stabweit 3],'VfL Winterbach 2'!$A5))</f>
        <v>9</v>
      </c>
      <c r="O5" s="22">
        <f t="shared" si="0"/>
        <v>17</v>
      </c>
      <c r="P5" s="47">
        <f>IF($A5=" "," ",INDEX(Teilnehmer[Springen 1],'VfL Winterbach 2'!$A5))</f>
        <v>7.7</v>
      </c>
      <c r="Q5" s="22">
        <f>IF($A5=" "," ",INDEX(Teilnehmer[Springen 2],'VfL Winterbach 2'!$A5))</f>
        <v>9</v>
      </c>
      <c r="R5" s="52">
        <f t="shared" si="3"/>
        <v>7.7</v>
      </c>
    </row>
    <row r="6" spans="1:19" s="3" customFormat="1" x14ac:dyDescent="0.2">
      <c r="A6" s="38">
        <f>IF(ROWS($B$3:B6)&lt;=$A$1,INDEX(Teilnehmer[Nr.],_xlfn.AGGREGATE(15,3,(Teilnehmer[Team]='VfL Winterbach 2'!$B$1)/(Teilnehmer[Team]='VfL Winterbach 2'!$B$1)*ROW(Teilnehmer[Team])-ROW(Teilnehmer[[#Headers],[Team]]),ROWS('VfL Winterbach 2'!$B$3:B6)))," ")</f>
        <v>85</v>
      </c>
      <c r="B6" s="20" t="str">
        <f>IF(A6=" "," ",INDEX(Teilnehmer[Name],'VfL Winterbach 2'!A6))</f>
        <v>Baumann</v>
      </c>
      <c r="C6" s="27" t="str">
        <f>IF(A6=" "," ",INDEX(Teilnehmer[Vorname],'VfL Winterbach 2'!A6))</f>
        <v>Nils</v>
      </c>
      <c r="D6" s="20">
        <f>IF($A6=" "," ",INDEX(Teilnehmer[Wurf 1],'VfL Winterbach 2'!$A6))</f>
        <v>8</v>
      </c>
      <c r="E6" s="21">
        <f>IF($A6=" "," ",INDEX(Teilnehmer[Wurf 2],'VfL Winterbach 2'!$A6))</f>
        <v>7</v>
      </c>
      <c r="F6" s="21">
        <f>IF($A6=" "," ",INDEX(Teilnehmer[Wurf 3],'VfL Winterbach 2'!$A6))</f>
        <v>10</v>
      </c>
      <c r="G6" s="21">
        <f>IF($A6=" "," ",INDEX(Teilnehmer[Wurf 4],'VfL Winterbach 2'!$A6))</f>
        <v>9</v>
      </c>
      <c r="H6" s="24">
        <f t="shared" si="1"/>
        <v>27</v>
      </c>
      <c r="I6" s="20">
        <f>IF($A6=" "," ",INDEX(Teilnehmer[Hürden 1],'VfL Winterbach 2'!$A6))</f>
        <v>6.6</v>
      </c>
      <c r="J6" s="21">
        <f>IF($A6=" "," ",INDEX(Teilnehmer[Hürden 2],'VfL Winterbach 2'!$A6))</f>
        <v>6.9</v>
      </c>
      <c r="K6" s="24">
        <f t="shared" si="2"/>
        <v>6.6</v>
      </c>
      <c r="L6" s="21">
        <f>IF($A6=" "," ",INDEX(Teilnehmer[Stabweit 1],'VfL Winterbach 2'!$A6))</f>
        <v>9</v>
      </c>
      <c r="M6" s="21">
        <f>IF($A6=" "," ",INDEX(Teilnehmer[Stabweit 2],'VfL Winterbach 2'!$A6))</f>
        <v>9</v>
      </c>
      <c r="N6" s="21">
        <f>IF($A6=" "," ",INDEX(Teilnehmer[Stabweit 3],'VfL Winterbach 2'!$A6))</f>
        <v>9</v>
      </c>
      <c r="O6" s="22">
        <f t="shared" si="0"/>
        <v>18</v>
      </c>
      <c r="P6" s="47">
        <f>IF($A6=" "," ",INDEX(Teilnehmer[Springen 1],'VfL Winterbach 2'!$A6))</f>
        <v>7.7</v>
      </c>
      <c r="Q6" s="22">
        <f>IF($A6=" "," ",INDEX(Teilnehmer[Springen 2],'VfL Winterbach 2'!$A6))</f>
        <v>7.5</v>
      </c>
      <c r="R6" s="52">
        <f t="shared" si="3"/>
        <v>7.5</v>
      </c>
    </row>
    <row r="7" spans="1:19" s="3" customFormat="1" x14ac:dyDescent="0.2">
      <c r="A7" s="38">
        <f>IF(ROWS($B$3:B7)&lt;=$A$1,INDEX(Teilnehmer[Nr.],_xlfn.AGGREGATE(15,3,(Teilnehmer[Team]='VfL Winterbach 2'!$B$1)/(Teilnehmer[Team]='VfL Winterbach 2'!$B$1)*ROW(Teilnehmer[Team])-ROW(Teilnehmer[[#Headers],[Team]]),ROWS('VfL Winterbach 2'!$B$3:B7)))," ")</f>
        <v>86</v>
      </c>
      <c r="B7" s="20" t="str">
        <f>IF(A7=" "," ",INDEX(Teilnehmer[Name],'VfL Winterbach 2'!A7))</f>
        <v>Till</v>
      </c>
      <c r="C7" s="27" t="str">
        <f>IF(A7=" "," ",INDEX(Teilnehmer[Vorname],'VfL Winterbach 2'!A7))</f>
        <v>Marlene</v>
      </c>
      <c r="D7" s="20">
        <f>IF($A7=" "," ",INDEX(Teilnehmer[Wurf 1],'VfL Winterbach 2'!$A7))</f>
        <v>6</v>
      </c>
      <c r="E7" s="21">
        <f>IF($A7=" "," ",INDEX(Teilnehmer[Wurf 2],'VfL Winterbach 2'!$A7))</f>
        <v>8</v>
      </c>
      <c r="F7" s="21">
        <f>IF($A7=" "," ",INDEX(Teilnehmer[Wurf 3],'VfL Winterbach 2'!$A7))</f>
        <v>8</v>
      </c>
      <c r="G7" s="21">
        <f>IF($A7=" "," ",INDEX(Teilnehmer[Wurf 4],'VfL Winterbach 2'!$A7))</f>
        <v>9</v>
      </c>
      <c r="H7" s="24">
        <f t="shared" si="1"/>
        <v>25</v>
      </c>
      <c r="I7" s="20">
        <f>IF($A7=" "," ",INDEX(Teilnehmer[Hürden 1],'VfL Winterbach 2'!$A7))</f>
        <v>7</v>
      </c>
      <c r="J7" s="21">
        <f>IF($A7=" "," ",INDEX(Teilnehmer[Hürden 2],'VfL Winterbach 2'!$A7))</f>
        <v>7.2</v>
      </c>
      <c r="K7" s="24">
        <f t="shared" si="2"/>
        <v>7</v>
      </c>
      <c r="L7" s="21">
        <f>IF($A7=" "," ",INDEX(Teilnehmer[Stabweit 1],'VfL Winterbach 2'!$A7))</f>
        <v>9</v>
      </c>
      <c r="M7" s="21">
        <f>IF($A7=" "," ",INDEX(Teilnehmer[Stabweit 2],'VfL Winterbach 2'!$A7))</f>
        <v>8</v>
      </c>
      <c r="N7" s="21">
        <f>IF($A7=" "," ",INDEX(Teilnehmer[Stabweit 3],'VfL Winterbach 2'!$A7))</f>
        <v>9</v>
      </c>
      <c r="O7" s="22">
        <f t="shared" si="0"/>
        <v>18</v>
      </c>
      <c r="P7" s="47">
        <f>IF($A7=" "," ",INDEX(Teilnehmer[Springen 1],'VfL Winterbach 2'!$A7))</f>
        <v>7.2</v>
      </c>
      <c r="Q7" s="22">
        <f>IF($A7=" "," ",INDEX(Teilnehmer[Springen 2],'VfL Winterbach 2'!$A7))</f>
        <v>7.2</v>
      </c>
      <c r="R7" s="52">
        <f t="shared" si="3"/>
        <v>7.2</v>
      </c>
    </row>
    <row r="8" spans="1:19" s="3" customFormat="1" x14ac:dyDescent="0.2">
      <c r="A8" s="38">
        <f>IF(ROWS($B$3:B8)&lt;=$A$1,INDEX(Teilnehmer[Nr.],_xlfn.AGGREGATE(15,3,(Teilnehmer[Team]='VfL Winterbach 2'!$B$1)/(Teilnehmer[Team]='VfL Winterbach 2'!$B$1)*ROW(Teilnehmer[Team])-ROW(Teilnehmer[[#Headers],[Team]]),ROWS('VfL Winterbach 2'!$B$3:B8)))," ")</f>
        <v>87</v>
      </c>
      <c r="B8" s="20" t="str">
        <f>IF(A8=" "," ",INDEX(Teilnehmer[Name],'VfL Winterbach 2'!A8))</f>
        <v xml:space="preserve">Till </v>
      </c>
      <c r="C8" s="27" t="str">
        <f>IF(A8=" "," ",INDEX(Teilnehmer[Vorname],'VfL Winterbach 2'!A8))</f>
        <v>Larissa</v>
      </c>
      <c r="D8" s="20">
        <f>IF($A8=" "," ",INDEX(Teilnehmer[Wurf 1],'VfL Winterbach 2'!$A8))</f>
        <v>8</v>
      </c>
      <c r="E8" s="21">
        <f>IF($A8=" "," ",INDEX(Teilnehmer[Wurf 2],'VfL Winterbach 2'!$A8))</f>
        <v>6</v>
      </c>
      <c r="F8" s="21">
        <f>IF($A8=" "," ",INDEX(Teilnehmer[Wurf 3],'VfL Winterbach 2'!$A8))</f>
        <v>6</v>
      </c>
      <c r="G8" s="21">
        <f>IF($A8=" "," ",INDEX(Teilnehmer[Wurf 4],'VfL Winterbach 2'!$A8))</f>
        <v>7</v>
      </c>
      <c r="H8" s="24">
        <f t="shared" si="1"/>
        <v>21</v>
      </c>
      <c r="I8" s="20">
        <f>IF($A8=" "," ",INDEX(Teilnehmer[Hürden 1],'VfL Winterbach 2'!$A8))</f>
        <v>6.6</v>
      </c>
      <c r="J8" s="21">
        <f>IF($A8=" "," ",INDEX(Teilnehmer[Hürden 2],'VfL Winterbach 2'!$A8))</f>
        <v>6.6</v>
      </c>
      <c r="K8" s="24">
        <f t="shared" si="2"/>
        <v>6.6</v>
      </c>
      <c r="L8" s="21">
        <f>IF($A8=" "," ",INDEX(Teilnehmer[Stabweit 1],'VfL Winterbach 2'!$A8))</f>
        <v>8</v>
      </c>
      <c r="M8" s="21">
        <f>IF($A8=" "," ",INDEX(Teilnehmer[Stabweit 2],'VfL Winterbach 2'!$A8))</f>
        <v>8</v>
      </c>
      <c r="N8" s="21">
        <f>IF($A8=" "," ",INDEX(Teilnehmer[Stabweit 3],'VfL Winterbach 2'!$A8))</f>
        <v>9</v>
      </c>
      <c r="O8" s="22">
        <f t="shared" si="0"/>
        <v>17</v>
      </c>
      <c r="P8" s="47">
        <f>IF($A8=" "," ",INDEX(Teilnehmer[Springen 1],'VfL Winterbach 2'!$A8))</f>
        <v>6.9</v>
      </c>
      <c r="Q8" s="22">
        <f>IF($A8=" "," ",INDEX(Teilnehmer[Springen 2],'VfL Winterbach 2'!$A8))</f>
        <v>7.2</v>
      </c>
      <c r="R8" s="52">
        <f t="shared" si="3"/>
        <v>6.9</v>
      </c>
    </row>
    <row r="9" spans="1:19" s="3" customFormat="1" x14ac:dyDescent="0.2">
      <c r="A9" s="38">
        <f>IF(ROWS($B$3:B9)&lt;=$A$1,INDEX(Teilnehmer[Nr.],_xlfn.AGGREGATE(15,3,(Teilnehmer[Team]='VfL Winterbach 2'!$B$1)/(Teilnehmer[Team]='VfL Winterbach 2'!$B$1)*ROW(Teilnehmer[Team])-ROW(Teilnehmer[[#Headers],[Team]]),ROWS('VfL Winterbach 2'!$B$3:B9)))," ")</f>
        <v>88</v>
      </c>
      <c r="B9" s="20" t="str">
        <f>IF(A9=" "," ",INDEX(Teilnehmer[Name],'VfL Winterbach 2'!A9))</f>
        <v>Raithle</v>
      </c>
      <c r="C9" s="27" t="str">
        <f>IF(A9=" "," ",INDEX(Teilnehmer[Vorname],'VfL Winterbach 2'!A9))</f>
        <v>Noam</v>
      </c>
      <c r="D9" s="20">
        <f>IF($A9=" "," ",INDEX(Teilnehmer[Wurf 1],'VfL Winterbach 2'!$A9))</f>
        <v>7</v>
      </c>
      <c r="E9" s="21">
        <f>IF($A9=" "," ",INDEX(Teilnehmer[Wurf 2],'VfL Winterbach 2'!$A9))</f>
        <v>5</v>
      </c>
      <c r="F9" s="21">
        <f>IF($A9=" "," ",INDEX(Teilnehmer[Wurf 3],'VfL Winterbach 2'!$A9))</f>
        <v>7</v>
      </c>
      <c r="G9" s="21">
        <f>IF($A9=" "," ",INDEX(Teilnehmer[Wurf 4],'VfL Winterbach 2'!$A9))</f>
        <v>7</v>
      </c>
      <c r="H9" s="24">
        <f t="shared" si="1"/>
        <v>21</v>
      </c>
      <c r="I9" s="20">
        <f>IF($A9=" "," ",INDEX(Teilnehmer[Hürden 1],'VfL Winterbach 2'!$A9))</f>
        <v>6.7</v>
      </c>
      <c r="J9" s="21">
        <f>IF($A9=" "," ",INDEX(Teilnehmer[Hürden 2],'VfL Winterbach 2'!$A9))</f>
        <v>7.2</v>
      </c>
      <c r="K9" s="24">
        <f t="shared" si="2"/>
        <v>6.7</v>
      </c>
      <c r="L9" s="21">
        <f>IF($A9=" "," ",INDEX(Teilnehmer[Stabweit 1],'VfL Winterbach 2'!$A9))</f>
        <v>11</v>
      </c>
      <c r="M9" s="21">
        <f>IF($A9=" "," ",INDEX(Teilnehmer[Stabweit 2],'VfL Winterbach 2'!$A9))</f>
        <v>11</v>
      </c>
      <c r="N9" s="21">
        <f>IF($A9=" "," ",INDEX(Teilnehmer[Stabweit 3],'VfL Winterbach 2'!$A9))</f>
        <v>10</v>
      </c>
      <c r="O9" s="22">
        <f t="shared" si="0"/>
        <v>22</v>
      </c>
      <c r="P9" s="47">
        <f>IF($A9=" "," ",INDEX(Teilnehmer[Springen 1],'VfL Winterbach 2'!$A9))</f>
        <v>7.7</v>
      </c>
      <c r="Q9" s="22">
        <f>IF($A9=" "," ",INDEX(Teilnehmer[Springen 2],'VfL Winterbach 2'!$A9))</f>
        <v>7.6</v>
      </c>
      <c r="R9" s="52">
        <f t="shared" si="3"/>
        <v>7.6</v>
      </c>
    </row>
    <row r="10" spans="1:19" s="3" customFormat="1" x14ac:dyDescent="0.2">
      <c r="A10" s="38">
        <f>IF(ROWS($B$3:B10)&lt;=$A$1,INDEX(Teilnehmer[Nr.],_xlfn.AGGREGATE(15,3,(Teilnehmer[Team]='VfL Winterbach 2'!$B$1)/(Teilnehmer[Team]='VfL Winterbach 2'!$B$1)*ROW(Teilnehmer[Team])-ROW(Teilnehmer[[#Headers],[Team]]),ROWS('VfL Winterbach 2'!$B$3:B10)))," ")</f>
        <v>89</v>
      </c>
      <c r="B10" s="20" t="str">
        <f>IF(A10=" "," ",INDEX(Teilnehmer[Name],'VfL Winterbach 2'!A10))</f>
        <v>Möllgaard</v>
      </c>
      <c r="C10" s="27" t="str">
        <f>IF(A10=" "," ",INDEX(Teilnehmer[Vorname],'VfL Winterbach 2'!A10))</f>
        <v>Bente</v>
      </c>
      <c r="D10" s="20">
        <f>IF($A10=" "," ",INDEX(Teilnehmer[Wurf 1],'VfL Winterbach 2'!$A10))</f>
        <v>9</v>
      </c>
      <c r="E10" s="21">
        <f>IF($A10=" "," ",INDEX(Teilnehmer[Wurf 2],'VfL Winterbach 2'!$A10))</f>
        <v>10</v>
      </c>
      <c r="F10" s="21">
        <f>IF($A10=" "," ",INDEX(Teilnehmer[Wurf 3],'VfL Winterbach 2'!$A10))</f>
        <v>8</v>
      </c>
      <c r="G10" s="21">
        <f>IF($A10=" "," ",INDEX(Teilnehmer[Wurf 4],'VfL Winterbach 2'!$A10))</f>
        <v>8</v>
      </c>
      <c r="H10" s="24">
        <f t="shared" si="1"/>
        <v>27</v>
      </c>
      <c r="I10" s="20">
        <f>IF($A10=" "," ",INDEX(Teilnehmer[Hürden 1],'VfL Winterbach 2'!$A10))</f>
        <v>6.9</v>
      </c>
      <c r="J10" s="21">
        <f>IF($A10=" "," ",INDEX(Teilnehmer[Hürden 2],'VfL Winterbach 2'!$A10))</f>
        <v>6.9</v>
      </c>
      <c r="K10" s="24">
        <f t="shared" si="2"/>
        <v>6.9</v>
      </c>
      <c r="L10" s="21">
        <f>IF($A10=" "," ",INDEX(Teilnehmer[Stabweit 1],'VfL Winterbach 2'!$A10))</f>
        <v>8</v>
      </c>
      <c r="M10" s="21">
        <f>IF($A10=" "," ",INDEX(Teilnehmer[Stabweit 2],'VfL Winterbach 2'!$A10))</f>
        <v>9</v>
      </c>
      <c r="N10" s="21">
        <f>IF($A10=" "," ",INDEX(Teilnehmer[Stabweit 3],'VfL Winterbach 2'!$A10))</f>
        <v>10</v>
      </c>
      <c r="O10" s="22">
        <f t="shared" si="0"/>
        <v>19</v>
      </c>
      <c r="P10" s="47">
        <f>IF($A10=" "," ",INDEX(Teilnehmer[Springen 1],'VfL Winterbach 2'!$A10))</f>
        <v>7.4</v>
      </c>
      <c r="Q10" s="22">
        <f>IF($A10=" "," ",INDEX(Teilnehmer[Springen 2],'VfL Winterbach 2'!$A10))</f>
        <v>7.4</v>
      </c>
      <c r="R10" s="52">
        <f t="shared" si="3"/>
        <v>7.4</v>
      </c>
    </row>
    <row r="11" spans="1:19" s="3" customFormat="1" x14ac:dyDescent="0.2">
      <c r="A11" s="38">
        <f>IF(ROWS($B$3:B11)&lt;=$A$1,INDEX(Teilnehmer[Nr.],_xlfn.AGGREGATE(15,3,(Teilnehmer[Team]='VfL Winterbach 2'!$B$1)/(Teilnehmer[Team]='VfL Winterbach 2'!$B$1)*ROW(Teilnehmer[Team])-ROW(Teilnehmer[[#Headers],[Team]]),ROWS('VfL Winterbach 2'!$B$3:B11)))," ")</f>
        <v>90</v>
      </c>
      <c r="B11" s="20" t="str">
        <f>IF(A11=" "," ",INDEX(Teilnehmer[Name],'VfL Winterbach 2'!A11))</f>
        <v>Özerol</v>
      </c>
      <c r="C11" s="27" t="str">
        <f>IF(A11=" "," ",INDEX(Teilnehmer[Vorname],'VfL Winterbach 2'!A11))</f>
        <v>Mehli</v>
      </c>
      <c r="D11" s="20">
        <f>IF($A11=" "," ",INDEX(Teilnehmer[Wurf 1],'VfL Winterbach 2'!$A11))</f>
        <v>10</v>
      </c>
      <c r="E11" s="21">
        <f>IF($A11=" "," ",INDEX(Teilnehmer[Wurf 2],'VfL Winterbach 2'!$A11))</f>
        <v>8</v>
      </c>
      <c r="F11" s="21">
        <f>IF($A11=" "," ",INDEX(Teilnehmer[Wurf 3],'VfL Winterbach 2'!$A11))</f>
        <v>8</v>
      </c>
      <c r="G11" s="21">
        <f>IF($A11=" "," ",INDEX(Teilnehmer[Wurf 4],'VfL Winterbach 2'!$A11))</f>
        <v>10</v>
      </c>
      <c r="H11" s="24">
        <f t="shared" si="1"/>
        <v>28</v>
      </c>
      <c r="I11" s="20">
        <f>IF(A11=" "," ",INDEX(Teilnehmer[Hürden 1],'VfL Winterbach 2'!A11))</f>
        <v>6.4</v>
      </c>
      <c r="J11" s="21">
        <f>IF(A11=" "," ",INDEX(Teilnehmer[Hürden 2],'VfL Winterbach 2'!A11))</f>
        <v>6.6</v>
      </c>
      <c r="K11" s="24">
        <f t="shared" si="2"/>
        <v>6.4</v>
      </c>
      <c r="L11" s="21">
        <f>IF($A11=" "," ",INDEX(Teilnehmer[Stabweit 1],'VfL Winterbach 2'!$A11))</f>
        <v>10</v>
      </c>
      <c r="M11" s="21">
        <f>IF($A11=" "," ",INDEX(Teilnehmer[Stabweit 2],'VfL Winterbach 2'!$A11))</f>
        <v>10</v>
      </c>
      <c r="N11" s="21">
        <f>IF($A11=" "," ",INDEX(Teilnehmer[Stabweit 3],'VfL Winterbach 2'!$A11))</f>
        <v>10</v>
      </c>
      <c r="O11" s="22">
        <f t="shared" si="0"/>
        <v>20</v>
      </c>
      <c r="P11" s="47">
        <f>IF($A11=" "," ",INDEX(Teilnehmer[Springen 1],'VfL Winterbach 2'!$A11))</f>
        <v>13.4</v>
      </c>
      <c r="Q11" s="22">
        <f>IF($A11=" "," ",INDEX(Teilnehmer[Springen 2],'VfL Winterbach 2'!$A11))</f>
        <v>10.8</v>
      </c>
      <c r="R11" s="52">
        <f t="shared" si="3"/>
        <v>10.8</v>
      </c>
    </row>
    <row r="12" spans="1:19" s="3" customFormat="1" x14ac:dyDescent="0.2">
      <c r="A12" s="38">
        <f>IF(ROWS($B$3:B12)&lt;=$A$1,INDEX(Teilnehmer[Nr.],_xlfn.AGGREGATE(15,3,(Teilnehmer[Team]='VfL Winterbach 2'!$B$1)/(Teilnehmer[Team]='VfL Winterbach 2'!$B$1)*ROW(Teilnehmer[Team])-ROW(Teilnehmer[[#Headers],[Team]]),ROWS('VfL Winterbach 2'!$B$3:B12)))," ")</f>
        <v>91</v>
      </c>
      <c r="B12" s="20" t="str">
        <f>IF(A12=" "," ",INDEX(Teilnehmer[Name],'VfL Winterbach 2'!A12))</f>
        <v>Rettstatt</v>
      </c>
      <c r="C12" s="27" t="str">
        <f>IF(A12=" "," ",INDEX(Teilnehmer[Vorname],'VfL Winterbach 2'!A12))</f>
        <v>Louisa</v>
      </c>
      <c r="D12" s="20">
        <f>IF($A12=" "," ",INDEX(Teilnehmer[Wurf 1],'VfL Winterbach 2'!$A12))</f>
        <v>9</v>
      </c>
      <c r="E12" s="21">
        <f>IF($A12=" "," ",INDEX(Teilnehmer[Wurf 2],'VfL Winterbach 2'!$A12))</f>
        <v>9</v>
      </c>
      <c r="F12" s="21">
        <f>IF($A12=" "," ",INDEX(Teilnehmer[Wurf 3],'VfL Winterbach 2'!$A12))</f>
        <v>7</v>
      </c>
      <c r="G12" s="21">
        <f>IF($A12=" "," ",INDEX(Teilnehmer[Wurf 4],'VfL Winterbach 2'!$A12))</f>
        <v>8</v>
      </c>
      <c r="H12" s="24">
        <f t="shared" si="1"/>
        <v>26</v>
      </c>
      <c r="I12" s="20">
        <f>IF(A12=" "," ",INDEX(Teilnehmer[Hürden 1],'VfL Winterbach 2'!A12))</f>
        <v>6.1</v>
      </c>
      <c r="J12" s="21">
        <f>IF(A12=" "," ",INDEX(Teilnehmer[Hürden 2],'VfL Winterbach 2'!A12))</f>
        <v>6.7</v>
      </c>
      <c r="K12" s="24">
        <f t="shared" si="2"/>
        <v>6.1</v>
      </c>
      <c r="L12" s="21">
        <f>IF($A12=" "," ",INDEX(Teilnehmer[Stabweit 1],'VfL Winterbach 2'!$A12))</f>
        <v>9</v>
      </c>
      <c r="M12" s="21">
        <f>IF($A12=" "," ",INDEX(Teilnehmer[Stabweit 2],'VfL Winterbach 2'!$A12))</f>
        <v>10</v>
      </c>
      <c r="N12" s="21">
        <f>IF($A12=" "," ",INDEX(Teilnehmer[Stabweit 3],'VfL Winterbach 2'!$A12))</f>
        <v>9</v>
      </c>
      <c r="O12" s="22">
        <f t="shared" si="0"/>
        <v>19</v>
      </c>
      <c r="P12" s="47">
        <f>IF($A12=" "," ",INDEX(Teilnehmer[Springen 1],'VfL Winterbach 2'!$A12))</f>
        <v>8.4</v>
      </c>
      <c r="Q12" s="22">
        <f>IF($A12=" "," ",INDEX(Teilnehmer[Springen 2],'VfL Winterbach 2'!$A12))</f>
        <v>7.7</v>
      </c>
      <c r="R12" s="52">
        <f t="shared" si="3"/>
        <v>7.7</v>
      </c>
    </row>
    <row r="13" spans="1:19" s="3" customFormat="1" x14ac:dyDescent="0.2">
      <c r="A13" s="38" t="str">
        <f>IF(ROWS($B$3:B13)&lt;=$A$1,INDEX(Teilnehmer[Nr.],_xlfn.AGGREGATE(15,3,(Teilnehmer[Team]='VfL Winterbach 2'!$B$1)/(Teilnehmer[Team]='VfL Winterbach 2'!$B$1)*ROW(Teilnehmer[Team])-ROW(Teilnehmer[[#Headers],[Team]]),ROWS('VfL Winterbach 2'!$B$3:B13)))," ")</f>
        <v xml:space="preserve"> </v>
      </c>
      <c r="B13" s="20" t="str">
        <f>IF(A13=" "," ",INDEX(Teilnehmer[Name],'VfL Winterbach 2'!A13))</f>
        <v xml:space="preserve"> </v>
      </c>
      <c r="C13" s="27" t="str">
        <f>IF(A13=" "," ",INDEX(Teilnehmer[Vorname],'VfL Winterbach 2'!A13))</f>
        <v xml:space="preserve"> </v>
      </c>
      <c r="D13" s="20" t="str">
        <f>IF($A13=" "," ",INDEX(Teilnehmer[Wurf 1],'VfL Winterbach 2'!$A13))</f>
        <v xml:space="preserve"> </v>
      </c>
      <c r="E13" s="21" t="str">
        <f>IF($A13=" "," ",INDEX(Teilnehmer[Wurf 2],'VfL Winterbach 2'!$A13))</f>
        <v xml:space="preserve"> </v>
      </c>
      <c r="F13" s="21" t="str">
        <f>IF($A13=" "," ",INDEX(Teilnehmer[Wurf 3],'VfL Winterbach 2'!$A13))</f>
        <v xml:space="preserve"> </v>
      </c>
      <c r="G13" s="21" t="str">
        <f>IF($A13=" "," ",INDEX(Teilnehmer[Wurf 4],'VfL Winterbach 2'!$A13))</f>
        <v xml:space="preserve"> </v>
      </c>
      <c r="H13" s="24" t="str">
        <f t="shared" si="1"/>
        <v xml:space="preserve"> </v>
      </c>
      <c r="I13" s="20" t="str">
        <f>IF(A13=" "," ",INDEX(Teilnehmer[Hürden 1],'VfL Winterbach 2'!A13))</f>
        <v xml:space="preserve"> </v>
      </c>
      <c r="J13" s="21" t="str">
        <f>IF(A13=" "," ",INDEX(Teilnehmer[Hürden 2],'VfL Winterbach 2'!A13))</f>
        <v xml:space="preserve"> </v>
      </c>
      <c r="K13" s="24" t="str">
        <f t="shared" si="2"/>
        <v xml:space="preserve"> </v>
      </c>
      <c r="L13" s="21" t="str">
        <f>IF($A13=" "," ",INDEX(Teilnehmer[Stabweit 1],'VfL Winterbach 2'!$A13))</f>
        <v xml:space="preserve"> </v>
      </c>
      <c r="M13" s="21" t="str">
        <f>IF($A13=" "," ",INDEX(Teilnehmer[Stabweit 2],'VfL Winterbach 2'!$A13))</f>
        <v xml:space="preserve"> </v>
      </c>
      <c r="N13" s="21" t="str">
        <f>IF($A13=" "," ",INDEX(Teilnehmer[Stabweit 3],'VfL Winterbach 2'!$A13))</f>
        <v xml:space="preserve"> </v>
      </c>
      <c r="O13" s="22" t="str">
        <f t="shared" si="0"/>
        <v xml:space="preserve"> </v>
      </c>
      <c r="P13" s="48" t="str">
        <f>IF($A13=" "," ",INDEX(Teilnehmer[Springen 1],'VfL Winterbach 2'!$A13))</f>
        <v xml:space="preserve"> </v>
      </c>
      <c r="Q13" s="49" t="str">
        <f>IF($A13=" "," ",INDEX(Teilnehmer[Springen 2],'VfL Winterbach 2'!$A13))</f>
        <v xml:space="preserve"> </v>
      </c>
      <c r="R13" s="52" t="str">
        <f>IF($A13=" "," ",MIN(P13:Q13))</f>
        <v xml:space="preserve"> </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157</v>
      </c>
      <c r="I14" s="30"/>
      <c r="J14" s="32"/>
      <c r="K14" s="33">
        <f>_xlfn.AGGREGATE(15,4,K3:K13,1) + _xlfn.AGGREGATE(15,4,K3:K13,2) + _xlfn.AGGREGATE(15,4,K3:K13,3) + _xlfn.AGGREGATE(15,4,K3:K13,4) + _xlfn.AGGREGATE(15,4,K3:K13,5) + _xlfn.AGGREGATE(15,4,K3:K13,6)</f>
        <v>38.700000000000003</v>
      </c>
      <c r="L14" s="32"/>
      <c r="M14" s="32"/>
      <c r="N14" s="32"/>
      <c r="O14" s="32">
        <f>_xlfn.AGGREGATE(14,4,O3:O13,1) + _xlfn.AGGREGATE(14,4,O3:O13,2) + _xlfn.AGGREGATE(14,4,O3:O13,3) + _xlfn.AGGREGATE(14,4,O3:O13,4) + _xlfn.AGGREGATE(14,4,O3:O13,5) + _xlfn.AGGREGATE(14,4,O3:O13,6)</f>
        <v>118</v>
      </c>
      <c r="P14" s="50"/>
      <c r="Q14" s="51"/>
      <c r="R14" s="53">
        <f>_xlfn.AGGREGATE(15,4,R3:R13,1) + _xlfn.AGGREGATE(15,4,R3:R13,2) + _xlfn.AGGREGATE(15,4,R3:R13,3) + _xlfn.AGGREGATE(15,4,R3:R13,4) + _xlfn.AGGREGATE(15,4,R3:R13,5) + _xlfn.AGGREGATE(15,4,R3:R13,6)</f>
        <v>43.300000000000004</v>
      </c>
    </row>
    <row r="15" spans="1:19" s="3" customFormat="1" x14ac:dyDescent="0.2">
      <c r="A15" s="28" t="str">
        <f>IF(ROWS($B$3:B15)&lt;=$A$1,INDEX(Teilnehmer[Nr.],_xlfn.AGGREGATE(15,3,(Teilnehmer[Team]='VfL Winterbach 2'!$B$1)/(Teilnehmer[Team]='VfL Winterbach 2'!$B$1)*ROW(Teilnehmer[Team])-ROW(Teilnehmer[[#Headers],[Team]]),ROWS('VfL Winterbach 2'!$B$3:B15))),"")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46" priority="4" operator="notEqual">
      <formula>""</formula>
    </cfRule>
  </conditionalFormatting>
  <conditionalFormatting sqref="D1">
    <cfRule type="cellIs" dxfId="45" priority="3" operator="notEqual">
      <formula>""</formula>
    </cfRule>
  </conditionalFormatting>
  <conditionalFormatting sqref="I1">
    <cfRule type="cellIs" dxfId="44" priority="2" operator="notEqual">
      <formula>""</formula>
    </cfRule>
  </conditionalFormatting>
  <conditionalFormatting sqref="R14">
    <cfRule type="cellIs" dxfId="43"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erfassen'!D2:D211,'TSV Schmiden'!B1)</f>
        <v>11</v>
      </c>
      <c r="B1" s="36" t="s">
        <v>71</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IF(ROWS($B$3:B3)&lt;=$A$1,INDEX(Teilnehmer[Nr.],_xlfn.AGGREGATE(15,3,(Teilnehmer[Team]='TSV Schmiden'!$B$1)/(Teilnehmer[Team]='TSV Schmiden'!$B$1)*ROW(Teilnehmer[Team])-ROW(Teilnehmer[[#Headers],[Team]]),ROWS('TSV Schmiden'!$B$3:B3)))," ")</f>
        <v>1</v>
      </c>
      <c r="B3" s="20" t="str">
        <f>IF(A3=" "," ",INDEX(Teilnehmer[Name],'TSV Schmiden'!A3))</f>
        <v>Frick</v>
      </c>
      <c r="C3" s="27" t="str">
        <f>IF(A3=" "," ",INDEX(Teilnehmer[Vorname],'TSV Schmiden'!A3))</f>
        <v>Hannes</v>
      </c>
      <c r="D3" s="20">
        <f>IF($A3=" "," ",INDEX(Teilnehmer[Wurf 1],'TSV Schmiden'!$A3))</f>
        <v>8</v>
      </c>
      <c r="E3" s="21">
        <f>IF($A3=" "," ",INDEX(Teilnehmer[Wurf 2],'TSV Schmiden'!$A3))</f>
        <v>7</v>
      </c>
      <c r="F3" s="21">
        <f>IF($A3=" "," ",INDEX(Teilnehmer[Wurf 3],'TSV Schmiden'!$A3))</f>
        <v>9</v>
      </c>
      <c r="G3" s="21">
        <f>IF($A3=" "," ",INDEX(Teilnehmer[Wurf 4],'TSV Schmiden'!$A3))</f>
        <v>6</v>
      </c>
      <c r="H3" s="24">
        <f>IF($A3=" "," ",SUM(D3:G3)-MIN(D3:G3))</f>
        <v>24</v>
      </c>
      <c r="I3" s="20">
        <f>IF($A3=" "," ",INDEX(Teilnehmer[Hürden 1],'TSV Schmiden'!$A3))</f>
        <v>7</v>
      </c>
      <c r="J3" s="21">
        <f>IF($A3=" "," ",INDEX(Teilnehmer[Hürden 2],'TSV Schmiden'!$A3))</f>
        <v>7</v>
      </c>
      <c r="K3" s="24">
        <f>IF($A3=" "," ",MIN(I3:J3))</f>
        <v>7</v>
      </c>
      <c r="L3" s="21">
        <f>IF($A3=" "," ",INDEX(Teilnehmer[Stabweit 1],'TSV Schmiden'!$A3))</f>
        <v>9</v>
      </c>
      <c r="M3" s="21">
        <f>IF($A3=" "," ",INDEX(Teilnehmer[Stabweit 2],'TSV Schmiden'!$A3))</f>
        <v>10</v>
      </c>
      <c r="N3" s="21">
        <f>IF($A3=" "," ",INDEX(Teilnehmer[Stabweit 3],'TSV Schmiden'!$A3))</f>
        <v>10</v>
      </c>
      <c r="O3" s="22">
        <f t="shared" ref="O3:O13" si="0">IF($A3=" "," ",SUM(L3:N3)-MIN(L3:N3))</f>
        <v>20</v>
      </c>
      <c r="P3" s="47">
        <f>IF($A3=" "," ",INDEX(Teilnehmer[Springen 1],'TSV Schmiden'!$A3))</f>
        <v>8</v>
      </c>
      <c r="Q3" s="22">
        <f>IF($A3=" "," ",INDEX(Teilnehmer[Springen 2],'TSV Schmiden'!$A3))</f>
        <v>7</v>
      </c>
      <c r="R3" s="52">
        <f>IF($A3=" "," ",MIN(P3:Q3))</f>
        <v>7</v>
      </c>
    </row>
    <row r="4" spans="1:19" s="3" customFormat="1" x14ac:dyDescent="0.2">
      <c r="A4" s="38">
        <f>IF(ROWS($B$3:B4)&lt;=$A$1,INDEX(Teilnehmer[Nr.],_xlfn.AGGREGATE(15,3,(Teilnehmer[Team]='TSV Schmiden'!$B$1)/(Teilnehmer[Team]='TSV Schmiden'!$B$1)*ROW(Teilnehmer[Team])-ROW(Teilnehmer[[#Headers],[Team]]),ROWS('TSV Schmiden'!$B$3:B4)))," ")</f>
        <v>2</v>
      </c>
      <c r="B4" s="20" t="str">
        <f>IF(A4=" "," ",INDEX(Teilnehmer[Name],'TSV Schmiden'!A4))</f>
        <v>Elbasi</v>
      </c>
      <c r="C4" s="27" t="str">
        <f>IF(A4=" "," ",INDEX(Teilnehmer[Vorname],'TSV Schmiden'!A4))</f>
        <v>Semih</v>
      </c>
      <c r="D4" s="20">
        <f>IF($A4=" "," ",INDEX(Teilnehmer[Wurf 1],'TSV Schmiden'!$A4))</f>
        <v>11</v>
      </c>
      <c r="E4" s="21">
        <f>IF($A4=" "," ",INDEX(Teilnehmer[Wurf 2],'TSV Schmiden'!$A4))</f>
        <v>12</v>
      </c>
      <c r="F4" s="21">
        <f>IF($A4=" "," ",INDEX(Teilnehmer[Wurf 3],'TSV Schmiden'!$A4))</f>
        <v>12</v>
      </c>
      <c r="G4" s="21">
        <f>IF($A4=" "," ",INDEX(Teilnehmer[Wurf 4],'TSV Schmiden'!$A4))</f>
        <v>11</v>
      </c>
      <c r="H4" s="24">
        <f t="shared" ref="H4:H13" si="1">IF($A4=" "," ",SUM(D4:G4)-MIN(D4:G4))</f>
        <v>35</v>
      </c>
      <c r="I4" s="20">
        <f>IF($A4=" "," ",INDEX(Teilnehmer[Hürden 1],'TSV Schmiden'!$A4))</f>
        <v>6.4</v>
      </c>
      <c r="J4" s="21">
        <f>IF($A4=" "," ",INDEX(Teilnehmer[Hürden 2],'TSV Schmiden'!$A4))</f>
        <v>6.1</v>
      </c>
      <c r="K4" s="24">
        <f t="shared" ref="K4:K13" si="2">IF($A4=" "," ",MIN(I4:J4))</f>
        <v>6.1</v>
      </c>
      <c r="L4" s="21">
        <f>IF($A4=" "," ",INDEX(Teilnehmer[Stabweit 1],'TSV Schmiden'!$A4))</f>
        <v>7</v>
      </c>
      <c r="M4" s="21">
        <f>IF($A4=" "," ",INDEX(Teilnehmer[Stabweit 2],'TSV Schmiden'!$A4))</f>
        <v>8</v>
      </c>
      <c r="N4" s="21">
        <f>IF($A4=" "," ",INDEX(Teilnehmer[Stabweit 3],'TSV Schmiden'!$A4))</f>
        <v>8</v>
      </c>
      <c r="O4" s="22">
        <f t="shared" si="0"/>
        <v>16</v>
      </c>
      <c r="P4" s="47">
        <f>IF($A4=" "," ",INDEX(Teilnehmer[Springen 1],'TSV Schmiden'!$A4))</f>
        <v>7.6</v>
      </c>
      <c r="Q4" s="22">
        <f>IF($A4=" "," ",INDEX(Teilnehmer[Springen 2],'TSV Schmiden'!$A4))</f>
        <v>7.1</v>
      </c>
      <c r="R4" s="52">
        <f t="shared" ref="R4:R12" si="3">IF($A4=" "," ",MIN(P4:Q4))</f>
        <v>7.1</v>
      </c>
    </row>
    <row r="5" spans="1:19" s="3" customFormat="1" x14ac:dyDescent="0.2">
      <c r="A5" s="38">
        <f>IF(ROWS($B$3:B5)&lt;=$A$1,INDEX(Teilnehmer[Nr.],_xlfn.AGGREGATE(15,3,(Teilnehmer[Team]='TSV Schmiden'!$B$1)/(Teilnehmer[Team]='TSV Schmiden'!$B$1)*ROW(Teilnehmer[Team])-ROW(Teilnehmer[[#Headers],[Team]]),ROWS('TSV Schmiden'!$B$3:B5)))," ")</f>
        <v>3</v>
      </c>
      <c r="B5" s="20" t="str">
        <f>IF(A5=" "," ",INDEX(Teilnehmer[Name],'TSV Schmiden'!A5))</f>
        <v>Reißig</v>
      </c>
      <c r="C5" s="27" t="str">
        <f>IF(A5=" "," ",INDEX(Teilnehmer[Vorname],'TSV Schmiden'!A5))</f>
        <v>Zoè</v>
      </c>
      <c r="D5" s="20">
        <f>IF($A5=" "," ",INDEX(Teilnehmer[Wurf 1],'TSV Schmiden'!$A5))</f>
        <v>12</v>
      </c>
      <c r="E5" s="21">
        <f>IF($A5=" "," ",INDEX(Teilnehmer[Wurf 2],'TSV Schmiden'!$A5))</f>
        <v>13</v>
      </c>
      <c r="F5" s="21">
        <f>IF($A5=" "," ",INDEX(Teilnehmer[Wurf 3],'TSV Schmiden'!$A5))</f>
        <v>12</v>
      </c>
      <c r="G5" s="21">
        <f>IF($A5=" "," ",INDEX(Teilnehmer[Wurf 4],'TSV Schmiden'!$A5))</f>
        <v>12</v>
      </c>
      <c r="H5" s="24">
        <f t="shared" si="1"/>
        <v>37</v>
      </c>
      <c r="I5" s="20">
        <f>IF($A5=" "," ",INDEX(Teilnehmer[Hürden 1],'TSV Schmiden'!$A5))</f>
        <v>6.2</v>
      </c>
      <c r="J5" s="21">
        <f>IF($A5=" "," ",INDEX(Teilnehmer[Hürden 2],'TSV Schmiden'!$A5))</f>
        <v>6.3</v>
      </c>
      <c r="K5" s="24">
        <f t="shared" si="2"/>
        <v>6.2</v>
      </c>
      <c r="L5" s="21">
        <f>IF($A5=" "," ",INDEX(Teilnehmer[Stabweit 1],'TSV Schmiden'!$A5))</f>
        <v>11</v>
      </c>
      <c r="M5" s="21">
        <f>IF($A5=" "," ",INDEX(Teilnehmer[Stabweit 2],'TSV Schmiden'!$A5))</f>
        <v>10</v>
      </c>
      <c r="N5" s="21">
        <f>IF($A5=" "," ",INDEX(Teilnehmer[Stabweit 3],'TSV Schmiden'!$A5))</f>
        <v>8</v>
      </c>
      <c r="O5" s="22">
        <f t="shared" si="0"/>
        <v>21</v>
      </c>
      <c r="P5" s="47">
        <f>IF($A5=" "," ",INDEX(Teilnehmer[Springen 1],'TSV Schmiden'!$A5))</f>
        <v>7.8</v>
      </c>
      <c r="Q5" s="22">
        <f>IF($A5=" "," ",INDEX(Teilnehmer[Springen 2],'TSV Schmiden'!$A5))</f>
        <v>7.3</v>
      </c>
      <c r="R5" s="52">
        <f t="shared" si="3"/>
        <v>7.3</v>
      </c>
    </row>
    <row r="6" spans="1:19" s="3" customFormat="1" x14ac:dyDescent="0.2">
      <c r="A6" s="38">
        <f>IF(ROWS($B$3:B6)&lt;=$A$1,INDEX(Teilnehmer[Nr.],_xlfn.AGGREGATE(15,3,(Teilnehmer[Team]='TSV Schmiden'!$B$1)/(Teilnehmer[Team]='TSV Schmiden'!$B$1)*ROW(Teilnehmer[Team])-ROW(Teilnehmer[[#Headers],[Team]]),ROWS('TSV Schmiden'!$B$3:B6)))," ")</f>
        <v>4</v>
      </c>
      <c r="B6" s="20" t="str">
        <f>IF(A6=" "," ",INDEX(Teilnehmer[Name],'TSV Schmiden'!A6))</f>
        <v>Nwaka</v>
      </c>
      <c r="C6" s="27" t="str">
        <f>IF(A6=" "," ",INDEX(Teilnehmer[Vorname],'TSV Schmiden'!A6))</f>
        <v>Newton</v>
      </c>
      <c r="D6" s="20">
        <f>IF($A6=" "," ",INDEX(Teilnehmer[Wurf 1],'TSV Schmiden'!$A6))</f>
        <v>11</v>
      </c>
      <c r="E6" s="21">
        <f>IF($A6=" "," ",INDEX(Teilnehmer[Wurf 2],'TSV Schmiden'!$A6))</f>
        <v>11</v>
      </c>
      <c r="F6" s="21">
        <f>IF($A6=" "," ",INDEX(Teilnehmer[Wurf 3],'TSV Schmiden'!$A6))</f>
        <v>10</v>
      </c>
      <c r="G6" s="21">
        <f>IF($A6=" "," ",INDEX(Teilnehmer[Wurf 4],'TSV Schmiden'!$A6))</f>
        <v>11</v>
      </c>
      <c r="H6" s="24">
        <f t="shared" si="1"/>
        <v>33</v>
      </c>
      <c r="I6" s="20">
        <f>IF($A6=" "," ",INDEX(Teilnehmer[Hürden 1],'TSV Schmiden'!$A6))</f>
        <v>6</v>
      </c>
      <c r="J6" s="21">
        <f>IF($A6=" "," ",INDEX(Teilnehmer[Hürden 2],'TSV Schmiden'!$A6))</f>
        <v>6.1</v>
      </c>
      <c r="K6" s="24">
        <f t="shared" si="2"/>
        <v>6</v>
      </c>
      <c r="L6" s="21">
        <f>IF($A6=" "," ",INDEX(Teilnehmer[Stabweit 1],'TSV Schmiden'!$A6))</f>
        <v>10</v>
      </c>
      <c r="M6" s="21">
        <f>IF($A6=" "," ",INDEX(Teilnehmer[Stabweit 2],'TSV Schmiden'!$A6))</f>
        <v>10</v>
      </c>
      <c r="N6" s="21">
        <f>IF($A6=" "," ",INDEX(Teilnehmer[Stabweit 3],'TSV Schmiden'!$A6))</f>
        <v>11</v>
      </c>
      <c r="O6" s="22">
        <f t="shared" si="0"/>
        <v>21</v>
      </c>
      <c r="P6" s="47">
        <f>IF($A6=" "," ",INDEX(Teilnehmer[Springen 1],'TSV Schmiden'!$A6))</f>
        <v>6.9</v>
      </c>
      <c r="Q6" s="22">
        <f>IF($A6=" "," ",INDEX(Teilnehmer[Springen 2],'TSV Schmiden'!$A6))</f>
        <v>9</v>
      </c>
      <c r="R6" s="52">
        <f t="shared" si="3"/>
        <v>6.9</v>
      </c>
    </row>
    <row r="7" spans="1:19" s="3" customFormat="1" x14ac:dyDescent="0.2">
      <c r="A7" s="38">
        <f>IF(ROWS($B$3:B7)&lt;=$A$1,INDEX(Teilnehmer[Nr.],_xlfn.AGGREGATE(15,3,(Teilnehmer[Team]='TSV Schmiden'!$B$1)/(Teilnehmer[Team]='TSV Schmiden'!$B$1)*ROW(Teilnehmer[Team])-ROW(Teilnehmer[[#Headers],[Team]]),ROWS('TSV Schmiden'!$B$3:B7)))," ")</f>
        <v>5</v>
      </c>
      <c r="B7" s="20" t="str">
        <f>IF(A7=" "," ",INDEX(Teilnehmer[Name],'TSV Schmiden'!A7))</f>
        <v>Horvat</v>
      </c>
      <c r="C7" s="27" t="str">
        <f>IF(A7=" "," ",INDEX(Teilnehmer[Vorname],'TSV Schmiden'!A7))</f>
        <v>Linus</v>
      </c>
      <c r="D7" s="20">
        <f>IF($A7=" "," ",INDEX(Teilnehmer[Wurf 1],'TSV Schmiden'!$A7))</f>
        <v>11</v>
      </c>
      <c r="E7" s="21">
        <f>IF($A7=" "," ",INDEX(Teilnehmer[Wurf 2],'TSV Schmiden'!$A7))</f>
        <v>11</v>
      </c>
      <c r="F7" s="21">
        <f>IF($A7=" "," ",INDEX(Teilnehmer[Wurf 3],'TSV Schmiden'!$A7))</f>
        <v>10</v>
      </c>
      <c r="G7" s="21">
        <f>IF($A7=" "," ",INDEX(Teilnehmer[Wurf 4],'TSV Schmiden'!$A7))</f>
        <v>9</v>
      </c>
      <c r="H7" s="24">
        <f t="shared" si="1"/>
        <v>32</v>
      </c>
      <c r="I7" s="20">
        <f>IF($A7=" "," ",INDEX(Teilnehmer[Hürden 1],'TSV Schmiden'!$A7))</f>
        <v>6</v>
      </c>
      <c r="J7" s="21">
        <f>IF($A7=" "," ",INDEX(Teilnehmer[Hürden 2],'TSV Schmiden'!$A7))</f>
        <v>6.1</v>
      </c>
      <c r="K7" s="24">
        <f t="shared" si="2"/>
        <v>6</v>
      </c>
      <c r="L7" s="21">
        <f>IF($A7=" "," ",INDEX(Teilnehmer[Stabweit 1],'TSV Schmiden'!$A7))</f>
        <v>11</v>
      </c>
      <c r="M7" s="21">
        <f>IF($A7=" "," ",INDEX(Teilnehmer[Stabweit 2],'TSV Schmiden'!$A7))</f>
        <v>11</v>
      </c>
      <c r="N7" s="21">
        <f>IF($A7=" "," ",INDEX(Teilnehmer[Stabweit 3],'TSV Schmiden'!$A7))</f>
        <v>12</v>
      </c>
      <c r="O7" s="22">
        <f t="shared" si="0"/>
        <v>23</v>
      </c>
      <c r="P7" s="47">
        <f>IF($A7=" "," ",INDEX(Teilnehmer[Springen 1],'TSV Schmiden'!$A7))</f>
        <v>7.1</v>
      </c>
      <c r="Q7" s="22">
        <f>IF($A7=" "," ",INDEX(Teilnehmer[Springen 2],'TSV Schmiden'!$A7))</f>
        <v>7</v>
      </c>
      <c r="R7" s="52">
        <f t="shared" si="3"/>
        <v>7</v>
      </c>
    </row>
    <row r="8" spans="1:19" s="3" customFormat="1" x14ac:dyDescent="0.2">
      <c r="A8" s="38">
        <f>IF(ROWS($B$3:B8)&lt;=$A$1,INDEX(Teilnehmer[Nr.],_xlfn.AGGREGATE(15,3,(Teilnehmer[Team]='TSV Schmiden'!$B$1)/(Teilnehmer[Team]='TSV Schmiden'!$B$1)*ROW(Teilnehmer[Team])-ROW(Teilnehmer[[#Headers],[Team]]),ROWS('TSV Schmiden'!$B$3:B8)))," ")</f>
        <v>6</v>
      </c>
      <c r="B8" s="20" t="str">
        <f>IF(A8=" "," ",INDEX(Teilnehmer[Name],'TSV Schmiden'!A8))</f>
        <v>Völkel</v>
      </c>
      <c r="C8" s="27" t="str">
        <f>IF(A8=" "," ",INDEX(Teilnehmer[Vorname],'TSV Schmiden'!A8))</f>
        <v>Christoph</v>
      </c>
      <c r="D8" s="20">
        <f>IF($A8=" "," ",INDEX(Teilnehmer[Wurf 1],'TSV Schmiden'!$A8))</f>
        <v>13</v>
      </c>
      <c r="E8" s="21">
        <f>IF($A8=" "," ",INDEX(Teilnehmer[Wurf 2],'TSV Schmiden'!$A8))</f>
        <v>13</v>
      </c>
      <c r="F8" s="21">
        <f>IF($A8=" "," ",INDEX(Teilnehmer[Wurf 3],'TSV Schmiden'!$A8))</f>
        <v>13</v>
      </c>
      <c r="G8" s="21">
        <f>IF($A8=" "," ",INDEX(Teilnehmer[Wurf 4],'TSV Schmiden'!$A8))</f>
        <v>14</v>
      </c>
      <c r="H8" s="24">
        <f t="shared" si="1"/>
        <v>40</v>
      </c>
      <c r="I8" s="20">
        <f>IF($A8=" "," ",INDEX(Teilnehmer[Hürden 1],'TSV Schmiden'!$A8))</f>
        <v>5.6</v>
      </c>
      <c r="J8" s="21">
        <f>IF($A8=" "," ",INDEX(Teilnehmer[Hürden 2],'TSV Schmiden'!$A8))</f>
        <v>5.7</v>
      </c>
      <c r="K8" s="24">
        <f t="shared" si="2"/>
        <v>5.6</v>
      </c>
      <c r="L8" s="21">
        <f>IF($A8=" "," ",INDEX(Teilnehmer[Stabweit 1],'TSV Schmiden'!$A8))</f>
        <v>13</v>
      </c>
      <c r="M8" s="21">
        <f>IF($A8=" "," ",INDEX(Teilnehmer[Stabweit 2],'TSV Schmiden'!$A8))</f>
        <v>12</v>
      </c>
      <c r="N8" s="21">
        <f>IF($A8=" "," ",INDEX(Teilnehmer[Stabweit 3],'TSV Schmiden'!$A8))</f>
        <v>14</v>
      </c>
      <c r="O8" s="22">
        <f t="shared" si="0"/>
        <v>27</v>
      </c>
      <c r="P8" s="47">
        <f>IF($A8=" "," ",INDEX(Teilnehmer[Springen 1],'TSV Schmiden'!$A8))</f>
        <v>6.2</v>
      </c>
      <c r="Q8" s="22">
        <f>IF($A8=" "," ",INDEX(Teilnehmer[Springen 2],'TSV Schmiden'!$A8))</f>
        <v>5.9</v>
      </c>
      <c r="R8" s="52">
        <f t="shared" si="3"/>
        <v>5.9</v>
      </c>
    </row>
    <row r="9" spans="1:19" s="3" customFormat="1" x14ac:dyDescent="0.2">
      <c r="A9" s="38">
        <f>IF(ROWS($B$3:B9)&lt;=$A$1,INDEX(Teilnehmer[Nr.],_xlfn.AGGREGATE(15,3,(Teilnehmer[Team]='TSV Schmiden'!$B$1)/(Teilnehmer[Team]='TSV Schmiden'!$B$1)*ROW(Teilnehmer[Team])-ROW(Teilnehmer[[#Headers],[Team]]),ROWS('TSV Schmiden'!$B$3:B9)))," ")</f>
        <v>7</v>
      </c>
      <c r="B9" s="20" t="str">
        <f>IF(A9=" "," ",INDEX(Teilnehmer[Name],'TSV Schmiden'!A9))</f>
        <v>König</v>
      </c>
      <c r="C9" s="27" t="str">
        <f>IF(A9=" "," ",INDEX(Teilnehmer[Vorname],'TSV Schmiden'!A9))</f>
        <v>Yannik</v>
      </c>
      <c r="D9" s="20">
        <f>IF($A9=" "," ",INDEX(Teilnehmer[Wurf 1],'TSV Schmiden'!$A9))</f>
        <v>10</v>
      </c>
      <c r="E9" s="21">
        <f>IF($A9=" "," ",INDEX(Teilnehmer[Wurf 2],'TSV Schmiden'!$A9))</f>
        <v>10</v>
      </c>
      <c r="F9" s="21">
        <f>IF($A9=" "," ",INDEX(Teilnehmer[Wurf 3],'TSV Schmiden'!$A9))</f>
        <v>11</v>
      </c>
      <c r="G9" s="21">
        <f>IF($A9=" "," ",INDEX(Teilnehmer[Wurf 4],'TSV Schmiden'!$A9))</f>
        <v>9</v>
      </c>
      <c r="H9" s="24">
        <f t="shared" si="1"/>
        <v>31</v>
      </c>
      <c r="I9" s="20">
        <f>IF($A9=" "," ",INDEX(Teilnehmer[Hürden 1],'TSV Schmiden'!$A9))</f>
        <v>5.8</v>
      </c>
      <c r="J9" s="21">
        <f>IF($A9=" "," ",INDEX(Teilnehmer[Hürden 2],'TSV Schmiden'!$A9))</f>
        <v>5.3</v>
      </c>
      <c r="K9" s="24">
        <f t="shared" si="2"/>
        <v>5.3</v>
      </c>
      <c r="L9" s="21">
        <f>IF($A9=" "," ",INDEX(Teilnehmer[Stabweit 1],'TSV Schmiden'!$A9))</f>
        <v>11</v>
      </c>
      <c r="M9" s="21">
        <f>IF($A9=" "," ",INDEX(Teilnehmer[Stabweit 2],'TSV Schmiden'!$A9))</f>
        <v>12</v>
      </c>
      <c r="N9" s="21">
        <f>IF($A9=" "," ",INDEX(Teilnehmer[Stabweit 3],'TSV Schmiden'!$A9))</f>
        <v>13</v>
      </c>
      <c r="O9" s="22">
        <f t="shared" si="0"/>
        <v>25</v>
      </c>
      <c r="P9" s="47">
        <f>IF($A9=" "," ",INDEX(Teilnehmer[Springen 1],'TSV Schmiden'!$A9))</f>
        <v>8.5</v>
      </c>
      <c r="Q9" s="22">
        <f>IF($A9=" "," ",INDEX(Teilnehmer[Springen 2],'TSV Schmiden'!$A9))</f>
        <v>8</v>
      </c>
      <c r="R9" s="52">
        <f t="shared" si="3"/>
        <v>8</v>
      </c>
    </row>
    <row r="10" spans="1:19" s="3" customFormat="1" x14ac:dyDescent="0.2">
      <c r="A10" s="38">
        <f>IF(ROWS($B$3:B10)&lt;=$A$1,INDEX(Teilnehmer[Nr.],_xlfn.AGGREGATE(15,3,(Teilnehmer[Team]='TSV Schmiden'!$B$1)/(Teilnehmer[Team]='TSV Schmiden'!$B$1)*ROW(Teilnehmer[Team])-ROW(Teilnehmer[[#Headers],[Team]]),ROWS('TSV Schmiden'!$B$3:B10)))," ")</f>
        <v>8</v>
      </c>
      <c r="B10" s="20" t="str">
        <f>IF(A10=" "," ",INDEX(Teilnehmer[Name],'TSV Schmiden'!A10))</f>
        <v>Trevelyan</v>
      </c>
      <c r="C10" s="27" t="str">
        <f>IF(A10=" "," ",INDEX(Teilnehmer[Vorname],'TSV Schmiden'!A10))</f>
        <v>Amy</v>
      </c>
      <c r="D10" s="20">
        <f>IF($A10=" "," ",INDEX(Teilnehmer[Wurf 1],'TSV Schmiden'!$A10))</f>
        <v>10</v>
      </c>
      <c r="E10" s="21">
        <f>IF($A10=" "," ",INDEX(Teilnehmer[Wurf 2],'TSV Schmiden'!$A10))</f>
        <v>10</v>
      </c>
      <c r="F10" s="21">
        <f>IF($A10=" "," ",INDEX(Teilnehmer[Wurf 3],'TSV Schmiden'!$A10))</f>
        <v>10</v>
      </c>
      <c r="G10" s="21">
        <f>IF($A10=" "," ",INDEX(Teilnehmer[Wurf 4],'TSV Schmiden'!$A10))</f>
        <v>11</v>
      </c>
      <c r="H10" s="24">
        <f t="shared" si="1"/>
        <v>31</v>
      </c>
      <c r="I10" s="20">
        <f>IF($A10=" "," ",INDEX(Teilnehmer[Hürden 1],'TSV Schmiden'!$A10))</f>
        <v>6.4</v>
      </c>
      <c r="J10" s="21">
        <f>IF($A10=" "," ",INDEX(Teilnehmer[Hürden 2],'TSV Schmiden'!$A10))</f>
        <v>6.1</v>
      </c>
      <c r="K10" s="24">
        <f t="shared" si="2"/>
        <v>6.1</v>
      </c>
      <c r="L10" s="21">
        <f>IF($A10=" "," ",INDEX(Teilnehmer[Stabweit 1],'TSV Schmiden'!$A10))</f>
        <v>11</v>
      </c>
      <c r="M10" s="21">
        <f>IF($A10=" "," ",INDEX(Teilnehmer[Stabweit 2],'TSV Schmiden'!$A10))</f>
        <v>11</v>
      </c>
      <c r="N10" s="21">
        <f>IF($A10=" "," ",INDEX(Teilnehmer[Stabweit 3],'TSV Schmiden'!$A10))</f>
        <v>11</v>
      </c>
      <c r="O10" s="22">
        <f t="shared" si="0"/>
        <v>22</v>
      </c>
      <c r="P10" s="47">
        <f>IF($A10=" "," ",INDEX(Teilnehmer[Springen 1],'TSV Schmiden'!$A10))</f>
        <v>7.1</v>
      </c>
      <c r="Q10" s="22">
        <f>IF($A10=" "," ",INDEX(Teilnehmer[Springen 2],'TSV Schmiden'!$A10))</f>
        <v>7.1</v>
      </c>
      <c r="R10" s="52">
        <f t="shared" si="3"/>
        <v>7.1</v>
      </c>
    </row>
    <row r="11" spans="1:19" s="3" customFormat="1" x14ac:dyDescent="0.2">
      <c r="A11" s="38">
        <f>IF(ROWS($B$3:B11)&lt;=$A$1,INDEX(Teilnehmer[Nr.],_xlfn.AGGREGATE(15,3,(Teilnehmer[Team]='TSV Schmiden'!$B$1)/(Teilnehmer[Team]='TSV Schmiden'!$B$1)*ROW(Teilnehmer[Team])-ROW(Teilnehmer[[#Headers],[Team]]),ROWS('TSV Schmiden'!$B$3:B11)))," ")</f>
        <v>9</v>
      </c>
      <c r="B11" s="20" t="str">
        <f>IF(A11=" "," ",INDEX(Teilnehmer[Name],'TSV Schmiden'!A11))</f>
        <v>Stauß</v>
      </c>
      <c r="C11" s="27" t="str">
        <f>IF(A11=" "," ",INDEX(Teilnehmer[Vorname],'TSV Schmiden'!A11))</f>
        <v>Chiara</v>
      </c>
      <c r="D11" s="20">
        <f>IF($A11=" "," ",INDEX(Teilnehmer[Wurf 1],'TSV Schmiden'!$A11))</f>
        <v>9</v>
      </c>
      <c r="E11" s="21">
        <f>IF($A11=" "," ",INDEX(Teilnehmer[Wurf 2],'TSV Schmiden'!$A11))</f>
        <v>9</v>
      </c>
      <c r="F11" s="21">
        <f>IF($A11=" "," ",INDEX(Teilnehmer[Wurf 3],'TSV Schmiden'!$A11))</f>
        <v>9</v>
      </c>
      <c r="G11" s="21">
        <f>IF($A11=" "," ",INDEX(Teilnehmer[Wurf 4],'TSV Schmiden'!$A11))</f>
        <v>8</v>
      </c>
      <c r="H11" s="24">
        <f t="shared" si="1"/>
        <v>27</v>
      </c>
      <c r="I11" s="20">
        <f>IF(A11=" "," ",INDEX(Teilnehmer[Hürden 1],'TSV Schmiden'!A11))</f>
        <v>7.3</v>
      </c>
      <c r="J11" s="21">
        <f>IF(A11=" "," ",INDEX(Teilnehmer[Hürden 2],'TSV Schmiden'!A11))</f>
        <v>6.8</v>
      </c>
      <c r="K11" s="24">
        <f t="shared" si="2"/>
        <v>6.8</v>
      </c>
      <c r="L11" s="21">
        <f>IF($A11=" "," ",INDEX(Teilnehmer[Stabweit 1],'TSV Schmiden'!$A11))</f>
        <v>8</v>
      </c>
      <c r="M11" s="21">
        <f>IF($A11=" "," ",INDEX(Teilnehmer[Stabweit 2],'TSV Schmiden'!$A11))</f>
        <v>7</v>
      </c>
      <c r="N11" s="21">
        <f>IF($A11=" "," ",INDEX(Teilnehmer[Stabweit 3],'TSV Schmiden'!$A11))</f>
        <v>8</v>
      </c>
      <c r="O11" s="22">
        <f t="shared" si="0"/>
        <v>16</v>
      </c>
      <c r="P11" s="47">
        <f>IF($A11=" "," ",INDEX(Teilnehmer[Springen 1],'TSV Schmiden'!$A11))</f>
        <v>8.1</v>
      </c>
      <c r="Q11" s="22">
        <f>IF($A11=" "," ",INDEX(Teilnehmer[Springen 2],'TSV Schmiden'!$A11))</f>
        <v>7.5</v>
      </c>
      <c r="R11" s="52">
        <f t="shared" si="3"/>
        <v>7.5</v>
      </c>
    </row>
    <row r="12" spans="1:19" s="3" customFormat="1" x14ac:dyDescent="0.2">
      <c r="A12" s="38">
        <f>IF(ROWS($B$3:B12)&lt;=$A$1,INDEX(Teilnehmer[Nr.],_xlfn.AGGREGATE(15,3,(Teilnehmer[Team]='TSV Schmiden'!$B$1)/(Teilnehmer[Team]='TSV Schmiden'!$B$1)*ROW(Teilnehmer[Team])-ROW(Teilnehmer[[#Headers],[Team]]),ROWS('TSV Schmiden'!$B$3:B12)))," ")</f>
        <v>10</v>
      </c>
      <c r="B12" s="20" t="str">
        <f>IF(A12=" "," ",INDEX(Teilnehmer[Name],'TSV Schmiden'!A12))</f>
        <v>Özalp</v>
      </c>
      <c r="C12" s="27" t="str">
        <f>IF(A12=" "," ",INDEX(Teilnehmer[Vorname],'TSV Schmiden'!A12))</f>
        <v>Teoman</v>
      </c>
      <c r="D12" s="20">
        <f>IF($A12=" "," ",INDEX(Teilnehmer[Wurf 1],'TSV Schmiden'!$A12))</f>
        <v>12</v>
      </c>
      <c r="E12" s="21">
        <f>IF($A12=" "," ",INDEX(Teilnehmer[Wurf 2],'TSV Schmiden'!$A12))</f>
        <v>12</v>
      </c>
      <c r="F12" s="21">
        <f>IF($A12=" "," ",INDEX(Teilnehmer[Wurf 3],'TSV Schmiden'!$A12))</f>
        <v>11</v>
      </c>
      <c r="G12" s="21">
        <f>IF($A12=" "," ",INDEX(Teilnehmer[Wurf 4],'TSV Schmiden'!$A12))</f>
        <v>12</v>
      </c>
      <c r="H12" s="24">
        <f t="shared" si="1"/>
        <v>36</v>
      </c>
      <c r="I12" s="20">
        <f>IF(A12=" "," ",INDEX(Teilnehmer[Hürden 1],'TSV Schmiden'!A12))</f>
        <v>5.9</v>
      </c>
      <c r="J12" s="21">
        <f>IF(A12=" "," ",INDEX(Teilnehmer[Hürden 2],'TSV Schmiden'!A12))</f>
        <v>5.9</v>
      </c>
      <c r="K12" s="24">
        <f t="shared" si="2"/>
        <v>5.9</v>
      </c>
      <c r="L12" s="21">
        <f>IF($A12=" "," ",INDEX(Teilnehmer[Stabweit 1],'TSV Schmiden'!$A12))</f>
        <v>9</v>
      </c>
      <c r="M12" s="21">
        <f>IF($A12=" "," ",INDEX(Teilnehmer[Stabweit 2],'TSV Schmiden'!$A12))</f>
        <v>12</v>
      </c>
      <c r="N12" s="21">
        <f>IF($A12=" "," ",INDEX(Teilnehmer[Stabweit 3],'TSV Schmiden'!$A12))</f>
        <v>12</v>
      </c>
      <c r="O12" s="22">
        <f t="shared" si="0"/>
        <v>24</v>
      </c>
      <c r="P12" s="47">
        <f>IF($A12=" "," ",INDEX(Teilnehmer[Springen 1],'TSV Schmiden'!$A12))</f>
        <v>6.4</v>
      </c>
      <c r="Q12" s="22">
        <f>IF($A12=" "," ",INDEX(Teilnehmer[Springen 2],'TSV Schmiden'!$A12))</f>
        <v>6.1</v>
      </c>
      <c r="R12" s="52">
        <f t="shared" si="3"/>
        <v>6.1</v>
      </c>
    </row>
    <row r="13" spans="1:19" s="3" customFormat="1" x14ac:dyDescent="0.2">
      <c r="A13" s="38">
        <f>IF(ROWS($B$3:B13)&lt;=$A$1,INDEX(Teilnehmer[Nr.],_xlfn.AGGREGATE(15,3,(Teilnehmer[Team]='TSV Schmiden'!$B$1)/(Teilnehmer[Team]='TSV Schmiden'!$B$1)*ROW(Teilnehmer[Team])-ROW(Teilnehmer[[#Headers],[Team]]),ROWS('TSV Schmiden'!$B$3:B13)))," ")</f>
        <v>11</v>
      </c>
      <c r="B13" s="20" t="str">
        <f>IF(A13=" "," ",INDEX(Teilnehmer[Name],'TSV Schmiden'!A13))</f>
        <v>Gatzhammer</v>
      </c>
      <c r="C13" s="27" t="str">
        <f>IF(A13=" "," ",INDEX(Teilnehmer[Vorname],'TSV Schmiden'!A13))</f>
        <v>Johannes</v>
      </c>
      <c r="D13" s="20">
        <f>IF($A13=" "," ",INDEX(Teilnehmer[Wurf 1],'TSV Schmiden'!$A13))</f>
        <v>10</v>
      </c>
      <c r="E13" s="21">
        <f>IF($A13=" "," ",INDEX(Teilnehmer[Wurf 2],'TSV Schmiden'!$A13))</f>
        <v>9</v>
      </c>
      <c r="F13" s="21">
        <f>IF($A13=" "," ",INDEX(Teilnehmer[Wurf 3],'TSV Schmiden'!$A13))</f>
        <v>9</v>
      </c>
      <c r="G13" s="21">
        <f>IF($A13=" "," ",INDEX(Teilnehmer[Wurf 4],'TSV Schmiden'!$A13))</f>
        <v>9</v>
      </c>
      <c r="H13" s="24">
        <f t="shared" si="1"/>
        <v>28</v>
      </c>
      <c r="I13" s="20">
        <f>IF(A13=" "," ",INDEX(Teilnehmer[Hürden 1],'TSV Schmiden'!A13))</f>
        <v>6.4</v>
      </c>
      <c r="J13" s="21">
        <f>IF(A13=" "," ",INDEX(Teilnehmer[Hürden 2],'TSV Schmiden'!A13))</f>
        <v>6.6</v>
      </c>
      <c r="K13" s="24">
        <f t="shared" si="2"/>
        <v>6.4</v>
      </c>
      <c r="L13" s="21">
        <f>IF($A13=" "," ",INDEX(Teilnehmer[Stabweit 1],'TSV Schmiden'!$A13))</f>
        <v>9</v>
      </c>
      <c r="M13" s="21">
        <f>IF($A13=" "," ",INDEX(Teilnehmer[Stabweit 2],'TSV Schmiden'!$A13))</f>
        <v>8</v>
      </c>
      <c r="N13" s="21">
        <f>IF($A13=" "," ",INDEX(Teilnehmer[Stabweit 3],'TSV Schmiden'!$A13))</f>
        <v>8</v>
      </c>
      <c r="O13" s="22">
        <f t="shared" si="0"/>
        <v>17</v>
      </c>
      <c r="P13" s="48">
        <f>IF($A13=" "," ",INDEX(Teilnehmer[Springen 1],'TSV Schmiden'!$A13))</f>
        <v>6.6</v>
      </c>
      <c r="Q13" s="49">
        <f>IF($A13=" "," ",INDEX(Teilnehmer[Springen 2],'TSV Schmiden'!$A13))</f>
        <v>6.9</v>
      </c>
      <c r="R13" s="52">
        <f>IF($A13=" "," ",MIN(P13:Q13))</f>
        <v>6.6</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213</v>
      </c>
      <c r="I14" s="30"/>
      <c r="J14" s="32"/>
      <c r="K14" s="33">
        <f>_xlfn.AGGREGATE(15,4,K3:K13,1) + _xlfn.AGGREGATE(15,4,K3:K13,2) + _xlfn.AGGREGATE(15,4,K3:K13,3) + _xlfn.AGGREGATE(15,4,K3:K13,4) + _xlfn.AGGREGATE(15,4,K3:K13,5) + _xlfn.AGGREGATE(15,4,K3:K13,6)</f>
        <v>34.9</v>
      </c>
      <c r="L14" s="32"/>
      <c r="M14" s="32"/>
      <c r="N14" s="32"/>
      <c r="O14" s="32">
        <f>_xlfn.AGGREGATE(14,4,O3:O13,1) + _xlfn.AGGREGATE(14,4,O3:O13,2) + _xlfn.AGGREGATE(14,4,O3:O13,3) + _xlfn.AGGREGATE(14,4,O3:O13,4) + _xlfn.AGGREGATE(14,4,O3:O13,5) + _xlfn.AGGREGATE(14,4,O3:O13,6)</f>
        <v>142</v>
      </c>
      <c r="P14" s="50"/>
      <c r="Q14" s="51"/>
      <c r="R14" s="53">
        <f>_xlfn.AGGREGATE(15,4,R3:R13,1) + _xlfn.AGGREGATE(15,4,R3:R13,2) + _xlfn.AGGREGATE(15,4,R3:R13,3) + _xlfn.AGGREGATE(15,4,R3:R13,4) + _xlfn.AGGREGATE(15,4,R3:R13,5) + _xlfn.AGGREGATE(15,4,R3:R13,6)</f>
        <v>39.5</v>
      </c>
    </row>
    <row r="15" spans="1:19" s="3" customFormat="1" x14ac:dyDescent="0.2">
      <c r="A15" s="28" t="str">
        <f>IF(ROWS($B$3:B15)&lt;=$A$1,INDEX(Teilnehmer[Nr.],_xlfn.AGGREGATE(15,3,(Teilnehmer[Team]='TSV Schmiden'!$B$1)/(Teilnehmer[Team]='TSV Schmiden'!$B$1)*ROW(Teilnehmer[Team])-ROW(Teilnehmer[[#Headers],[Team]]),ROWS('TSV Schmiden'!$B$3:B15))),"")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42" priority="4" operator="notEqual">
      <formula>""</formula>
    </cfRule>
  </conditionalFormatting>
  <conditionalFormatting sqref="D1">
    <cfRule type="cellIs" dxfId="41" priority="3" operator="notEqual">
      <formula>""</formula>
    </cfRule>
  </conditionalFormatting>
  <conditionalFormatting sqref="I1">
    <cfRule type="cellIs" dxfId="40" priority="2" operator="notEqual">
      <formula>""</formula>
    </cfRule>
  </conditionalFormatting>
  <conditionalFormatting sqref="R14">
    <cfRule type="cellIs" dxfId="39"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erfassen'!D2:D211,'SG Schorndorf'!B1)</f>
        <v>8</v>
      </c>
      <c r="B1" s="36" t="s">
        <v>29</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IF(ROWS($B$3:B3)&lt;=$A$1,INDEX(Teilnehmer[Nr.],_xlfn.AGGREGATE(15,3,(Teilnehmer[Team]='SG Schorndorf'!$B$1)/(Teilnehmer[Team]='SG Schorndorf'!$B$1)*ROW(Teilnehmer[Team])-ROW(Teilnehmer[[#Headers],[Team]]),ROWS('SG Schorndorf'!$B$3:B3)))," ")</f>
        <v>12</v>
      </c>
      <c r="B3" s="20" t="str">
        <f>IF(A3=" "," ",INDEX(Teilnehmer[Name],'SG Schorndorf'!A3))</f>
        <v>Voorwold</v>
      </c>
      <c r="C3" s="27" t="str">
        <f>IF(A3=" "," ",INDEX(Teilnehmer[Vorname],'SG Schorndorf'!A3))</f>
        <v>Ferdinand</v>
      </c>
      <c r="D3" s="20">
        <f>IF($A3=" "," ",INDEX(Teilnehmer[Wurf 1],'SG Schorndorf'!$A3))</f>
        <v>7</v>
      </c>
      <c r="E3" s="21">
        <f>IF($A3=" "," ",INDEX(Teilnehmer[Wurf 2],'SG Schorndorf'!$A3))</f>
        <v>7</v>
      </c>
      <c r="F3" s="21">
        <f>IF($A3=" "," ",INDEX(Teilnehmer[Wurf 3],'SG Schorndorf'!$A3))</f>
        <v>5</v>
      </c>
      <c r="G3" s="21">
        <f>IF($A3=" "," ",INDEX(Teilnehmer[Wurf 4],'SG Schorndorf'!$A3))</f>
        <v>4</v>
      </c>
      <c r="H3" s="24">
        <f>IF($A3=" "," ",SUM(D3:G3)-MIN(D3:G3))</f>
        <v>19</v>
      </c>
      <c r="I3" s="20">
        <f>IF($A3=" "," ",INDEX(Teilnehmer[Hürden 1],'SG Schorndorf'!$A3))</f>
        <v>6.7</v>
      </c>
      <c r="J3" s="21">
        <f>IF($A3=" "," ",INDEX(Teilnehmer[Hürden 2],'SG Schorndorf'!$A3))</f>
        <v>6.7</v>
      </c>
      <c r="K3" s="24">
        <f>IF($A3=" "," ",MIN(I3:J3))</f>
        <v>6.7</v>
      </c>
      <c r="L3" s="21">
        <f>IF($A3=" "," ",INDEX(Teilnehmer[Stabweit 1],'SG Schorndorf'!$A3))</f>
        <v>9</v>
      </c>
      <c r="M3" s="21">
        <f>IF($A3=" "," ",INDEX(Teilnehmer[Stabweit 2],'SG Schorndorf'!$A3))</f>
        <v>9</v>
      </c>
      <c r="N3" s="21">
        <f>IF($A3=" "," ",INDEX(Teilnehmer[Stabweit 3],'SG Schorndorf'!$A3))</f>
        <v>10</v>
      </c>
      <c r="O3" s="22">
        <f t="shared" ref="O3:O13" si="0">IF($A3=" "," ",SUM(L3:N3)-MIN(L3:N3))</f>
        <v>19</v>
      </c>
      <c r="P3" s="47">
        <f>IF($A3=" "," ",INDEX(Teilnehmer[Springen 1],'SG Schorndorf'!$A3))</f>
        <v>10</v>
      </c>
      <c r="Q3" s="22">
        <f>IF($A3=" "," ",INDEX(Teilnehmer[Springen 2],'SG Schorndorf'!$A3))</f>
        <v>10.5</v>
      </c>
      <c r="R3" s="52">
        <f>IF($A3=" "," ",MIN(P3:Q3))</f>
        <v>10</v>
      </c>
    </row>
    <row r="4" spans="1:19" s="3" customFormat="1" x14ac:dyDescent="0.2">
      <c r="A4" s="38">
        <f>IF(ROWS($B$3:B4)&lt;=$A$1,INDEX(Teilnehmer[Nr.],_xlfn.AGGREGATE(15,3,(Teilnehmer[Team]='SG Schorndorf'!$B$1)/(Teilnehmer[Team]='SG Schorndorf'!$B$1)*ROW(Teilnehmer[Team])-ROW(Teilnehmer[[#Headers],[Team]]),ROWS('SG Schorndorf'!$B$3:B4)))," ")</f>
        <v>13</v>
      </c>
      <c r="B4" s="20" t="str">
        <f>IF(A4=" "," ",INDEX(Teilnehmer[Name],'SG Schorndorf'!A4))</f>
        <v>Ziesel</v>
      </c>
      <c r="C4" s="27" t="str">
        <f>IF(A4=" "," ",INDEX(Teilnehmer[Vorname],'SG Schorndorf'!A4))</f>
        <v>Max</v>
      </c>
      <c r="D4" s="20">
        <f>IF($A4=" "," ",INDEX(Teilnehmer[Wurf 1],'SG Schorndorf'!$A4))</f>
        <v>13</v>
      </c>
      <c r="E4" s="21">
        <f>IF($A4=" "," ",INDEX(Teilnehmer[Wurf 2],'SG Schorndorf'!$A4))</f>
        <v>13</v>
      </c>
      <c r="F4" s="21">
        <f>IF($A4=" "," ",INDEX(Teilnehmer[Wurf 3],'SG Schorndorf'!$A4))</f>
        <v>14</v>
      </c>
      <c r="G4" s="21">
        <f>IF($A4=" "," ",INDEX(Teilnehmer[Wurf 4],'SG Schorndorf'!$A4))</f>
        <v>13</v>
      </c>
      <c r="H4" s="24">
        <f t="shared" ref="H4:H13" si="1">IF($A4=" "," ",SUM(D4:G4)-MIN(D4:G4))</f>
        <v>40</v>
      </c>
      <c r="I4" s="20">
        <f>IF($A4=" "," ",INDEX(Teilnehmer[Hürden 1],'SG Schorndorf'!$A4))</f>
        <v>5.8</v>
      </c>
      <c r="J4" s="21">
        <f>IF($A4=" "," ",INDEX(Teilnehmer[Hürden 2],'SG Schorndorf'!$A4))</f>
        <v>5.8</v>
      </c>
      <c r="K4" s="24">
        <f t="shared" ref="K4:K13" si="2">IF($A4=" "," ",MIN(I4:J4))</f>
        <v>5.8</v>
      </c>
      <c r="L4" s="21">
        <f>IF($A4=" "," ",INDEX(Teilnehmer[Stabweit 1],'SG Schorndorf'!$A4))</f>
        <v>13</v>
      </c>
      <c r="M4" s="21">
        <f>IF($A4=" "," ",INDEX(Teilnehmer[Stabweit 2],'SG Schorndorf'!$A4))</f>
        <v>11</v>
      </c>
      <c r="N4" s="21">
        <f>IF($A4=" "," ",INDEX(Teilnehmer[Stabweit 3],'SG Schorndorf'!$A4))</f>
        <v>12</v>
      </c>
      <c r="O4" s="22">
        <f t="shared" si="0"/>
        <v>25</v>
      </c>
      <c r="P4" s="47">
        <f>IF($A4=" "," ",INDEX(Teilnehmer[Springen 1],'SG Schorndorf'!$A4))</f>
        <v>7.2</v>
      </c>
      <c r="Q4" s="22">
        <f>IF($A4=" "," ",INDEX(Teilnehmer[Springen 2],'SG Schorndorf'!$A4))</f>
        <v>8.1999999999999993</v>
      </c>
      <c r="R4" s="52">
        <f t="shared" ref="R4:R12" si="3">IF($A4=" "," ",MIN(P4:Q4))</f>
        <v>7.2</v>
      </c>
    </row>
    <row r="5" spans="1:19" s="3" customFormat="1" x14ac:dyDescent="0.2">
      <c r="A5" s="38">
        <f>IF(ROWS($B$3:B5)&lt;=$A$1,INDEX(Teilnehmer[Nr.],_xlfn.AGGREGATE(15,3,(Teilnehmer[Team]='SG Schorndorf'!$B$1)/(Teilnehmer[Team]='SG Schorndorf'!$B$1)*ROW(Teilnehmer[Team])-ROW(Teilnehmer[[#Headers],[Team]]),ROWS('SG Schorndorf'!$B$3:B5)))," ")</f>
        <v>14</v>
      </c>
      <c r="B5" s="20" t="str">
        <f>IF(A5=" "," ",INDEX(Teilnehmer[Name],'SG Schorndorf'!A5))</f>
        <v xml:space="preserve">Stein </v>
      </c>
      <c r="C5" s="27" t="str">
        <f>IF(A5=" "," ",INDEX(Teilnehmer[Vorname],'SG Schorndorf'!A5))</f>
        <v>Maurice</v>
      </c>
      <c r="D5" s="20">
        <f>IF($A5=" "," ",INDEX(Teilnehmer[Wurf 1],'SG Schorndorf'!$A5))</f>
        <v>9</v>
      </c>
      <c r="E5" s="21">
        <f>IF($A5=" "," ",INDEX(Teilnehmer[Wurf 2],'SG Schorndorf'!$A5))</f>
        <v>8</v>
      </c>
      <c r="F5" s="21">
        <f>IF($A5=" "," ",INDEX(Teilnehmer[Wurf 3],'SG Schorndorf'!$A5))</f>
        <v>10</v>
      </c>
      <c r="G5" s="21">
        <f>IF($A5=" "," ",INDEX(Teilnehmer[Wurf 4],'SG Schorndorf'!$A5))</f>
        <v>10</v>
      </c>
      <c r="H5" s="24">
        <f t="shared" si="1"/>
        <v>29</v>
      </c>
      <c r="I5" s="20">
        <f>IF($A5=" "," ",INDEX(Teilnehmer[Hürden 1],'SG Schorndorf'!$A5))</f>
        <v>6.5</v>
      </c>
      <c r="J5" s="21">
        <f>IF($A5=" "," ",INDEX(Teilnehmer[Hürden 2],'SG Schorndorf'!$A5))</f>
        <v>6.5</v>
      </c>
      <c r="K5" s="24">
        <f t="shared" si="2"/>
        <v>6.5</v>
      </c>
      <c r="L5" s="21">
        <f>IF($A5=" "," ",INDEX(Teilnehmer[Stabweit 1],'SG Schorndorf'!$A5))</f>
        <v>11</v>
      </c>
      <c r="M5" s="21">
        <f>IF($A5=" "," ",INDEX(Teilnehmer[Stabweit 2],'SG Schorndorf'!$A5))</f>
        <v>0</v>
      </c>
      <c r="N5" s="21">
        <f>IF($A5=" "," ",INDEX(Teilnehmer[Stabweit 3],'SG Schorndorf'!$A5))</f>
        <v>12</v>
      </c>
      <c r="O5" s="22">
        <f t="shared" si="0"/>
        <v>23</v>
      </c>
      <c r="P5" s="47">
        <f>IF($A5=" "," ",INDEX(Teilnehmer[Springen 1],'SG Schorndorf'!$A5))</f>
        <v>8.4</v>
      </c>
      <c r="Q5" s="22">
        <f>IF($A5=" "," ",INDEX(Teilnehmer[Springen 2],'SG Schorndorf'!$A5))</f>
        <v>7.6</v>
      </c>
      <c r="R5" s="52">
        <f t="shared" si="3"/>
        <v>7.6</v>
      </c>
    </row>
    <row r="6" spans="1:19" s="3" customFormat="1" x14ac:dyDescent="0.2">
      <c r="A6" s="38">
        <f>IF(ROWS($B$3:B6)&lt;=$A$1,INDEX(Teilnehmer[Nr.],_xlfn.AGGREGATE(15,3,(Teilnehmer[Team]='SG Schorndorf'!$B$1)/(Teilnehmer[Team]='SG Schorndorf'!$B$1)*ROW(Teilnehmer[Team])-ROW(Teilnehmer[[#Headers],[Team]]),ROWS('SG Schorndorf'!$B$3:B6)))," ")</f>
        <v>15</v>
      </c>
      <c r="B6" s="20" t="str">
        <f>IF(A6=" "," ",INDEX(Teilnehmer[Name],'SG Schorndorf'!A6))</f>
        <v>Mönch</v>
      </c>
      <c r="C6" s="27" t="str">
        <f>IF(A6=" "," ",INDEX(Teilnehmer[Vorname],'SG Schorndorf'!A6))</f>
        <v>Emma</v>
      </c>
      <c r="D6" s="20">
        <f>IF($A6=" "," ",INDEX(Teilnehmer[Wurf 1],'SG Schorndorf'!$A6))</f>
        <v>9</v>
      </c>
      <c r="E6" s="21">
        <f>IF($A6=" "," ",INDEX(Teilnehmer[Wurf 2],'SG Schorndorf'!$A6))</f>
        <v>9</v>
      </c>
      <c r="F6" s="21">
        <f>IF($A6=" "," ",INDEX(Teilnehmer[Wurf 3],'SG Schorndorf'!$A6))</f>
        <v>9</v>
      </c>
      <c r="G6" s="21">
        <f>IF($A6=" "," ",INDEX(Teilnehmer[Wurf 4],'SG Schorndorf'!$A6))</f>
        <v>8</v>
      </c>
      <c r="H6" s="24">
        <f t="shared" si="1"/>
        <v>27</v>
      </c>
      <c r="I6" s="20">
        <f>IF($A6=" "," ",INDEX(Teilnehmer[Hürden 1],'SG Schorndorf'!$A6))</f>
        <v>6.4</v>
      </c>
      <c r="J6" s="21">
        <f>IF($A6=" "," ",INDEX(Teilnehmer[Hürden 2],'SG Schorndorf'!$A6))</f>
        <v>6.2</v>
      </c>
      <c r="K6" s="24">
        <f t="shared" si="2"/>
        <v>6.2</v>
      </c>
      <c r="L6" s="21">
        <f>IF($A6=" "," ",INDEX(Teilnehmer[Stabweit 1],'SG Schorndorf'!$A6))</f>
        <v>11</v>
      </c>
      <c r="M6" s="21">
        <f>IF($A6=" "," ",INDEX(Teilnehmer[Stabweit 2],'SG Schorndorf'!$A6))</f>
        <v>10</v>
      </c>
      <c r="N6" s="21">
        <f>IF($A6=" "," ",INDEX(Teilnehmer[Stabweit 3],'SG Schorndorf'!$A6))</f>
        <v>11</v>
      </c>
      <c r="O6" s="22">
        <f t="shared" si="0"/>
        <v>22</v>
      </c>
      <c r="P6" s="47">
        <f>IF($A6=" "," ",INDEX(Teilnehmer[Springen 1],'SG Schorndorf'!$A6))</f>
        <v>7</v>
      </c>
      <c r="Q6" s="22">
        <f>IF($A6=" "," ",INDEX(Teilnehmer[Springen 2],'SG Schorndorf'!$A6))</f>
        <v>7.1</v>
      </c>
      <c r="R6" s="52">
        <f t="shared" si="3"/>
        <v>7</v>
      </c>
    </row>
    <row r="7" spans="1:19" s="3" customFormat="1" x14ac:dyDescent="0.2">
      <c r="A7" s="38">
        <f>IF(ROWS($B$3:B7)&lt;=$A$1,INDEX(Teilnehmer[Nr.],_xlfn.AGGREGATE(15,3,(Teilnehmer[Team]='SG Schorndorf'!$B$1)/(Teilnehmer[Team]='SG Schorndorf'!$B$1)*ROW(Teilnehmer[Team])-ROW(Teilnehmer[[#Headers],[Team]]),ROWS('SG Schorndorf'!$B$3:B7)))," ")</f>
        <v>16</v>
      </c>
      <c r="B7" s="20" t="str">
        <f>IF(A7=" "," ",INDEX(Teilnehmer[Name],'SG Schorndorf'!A7))</f>
        <v>Mönch</v>
      </c>
      <c r="C7" s="27" t="str">
        <f>IF(A7=" "," ",INDEX(Teilnehmer[Vorname],'SG Schorndorf'!A7))</f>
        <v>Elli</v>
      </c>
      <c r="D7" s="20">
        <f>IF($A7=" "," ",INDEX(Teilnehmer[Wurf 1],'SG Schorndorf'!$A7))</f>
        <v>7</v>
      </c>
      <c r="E7" s="21">
        <f>IF($A7=" "," ",INDEX(Teilnehmer[Wurf 2],'SG Schorndorf'!$A7))</f>
        <v>9</v>
      </c>
      <c r="F7" s="21">
        <f>IF($A7=" "," ",INDEX(Teilnehmer[Wurf 3],'SG Schorndorf'!$A7))</f>
        <v>9</v>
      </c>
      <c r="G7" s="21">
        <f>IF($A7=" "," ",INDEX(Teilnehmer[Wurf 4],'SG Schorndorf'!$A7))</f>
        <v>9</v>
      </c>
      <c r="H7" s="24">
        <f t="shared" si="1"/>
        <v>27</v>
      </c>
      <c r="I7" s="20">
        <f>IF($A7=" "," ",INDEX(Teilnehmer[Hürden 1],'SG Schorndorf'!$A7))</f>
        <v>6.4</v>
      </c>
      <c r="J7" s="21">
        <f>IF($A7=" "," ",INDEX(Teilnehmer[Hürden 2],'SG Schorndorf'!$A7))</f>
        <v>6.3</v>
      </c>
      <c r="K7" s="24">
        <f t="shared" si="2"/>
        <v>6.3</v>
      </c>
      <c r="L7" s="21">
        <f>IF($A7=" "," ",INDEX(Teilnehmer[Stabweit 1],'SG Schorndorf'!$A7))</f>
        <v>11</v>
      </c>
      <c r="M7" s="21">
        <f>IF($A7=" "," ",INDEX(Teilnehmer[Stabweit 2],'SG Schorndorf'!$A7))</f>
        <v>10</v>
      </c>
      <c r="N7" s="21">
        <f>IF($A7=" "," ",INDEX(Teilnehmer[Stabweit 3],'SG Schorndorf'!$A7))</f>
        <v>10</v>
      </c>
      <c r="O7" s="22">
        <f t="shared" si="0"/>
        <v>21</v>
      </c>
      <c r="P7" s="47">
        <f>IF($A7=" "," ",INDEX(Teilnehmer[Springen 1],'SG Schorndorf'!$A7))</f>
        <v>7.9</v>
      </c>
      <c r="Q7" s="22">
        <f>IF($A7=" "," ",INDEX(Teilnehmer[Springen 2],'SG Schorndorf'!$A7))</f>
        <v>8</v>
      </c>
      <c r="R7" s="52">
        <f t="shared" si="3"/>
        <v>7.9</v>
      </c>
    </row>
    <row r="8" spans="1:19" s="3" customFormat="1" x14ac:dyDescent="0.2">
      <c r="A8" s="38">
        <f>IF(ROWS($B$3:B8)&lt;=$A$1,INDEX(Teilnehmer[Nr.],_xlfn.AGGREGATE(15,3,(Teilnehmer[Team]='SG Schorndorf'!$B$1)/(Teilnehmer[Team]='SG Schorndorf'!$B$1)*ROW(Teilnehmer[Team])-ROW(Teilnehmer[[#Headers],[Team]]),ROWS('SG Schorndorf'!$B$3:B8)))," ")</f>
        <v>17</v>
      </c>
      <c r="B8" s="20" t="str">
        <f>IF(A8=" "," ",INDEX(Teilnehmer[Name],'SG Schorndorf'!A8))</f>
        <v>Naumann</v>
      </c>
      <c r="C8" s="27" t="str">
        <f>IF(A8=" "," ",INDEX(Teilnehmer[Vorname],'SG Schorndorf'!A8))</f>
        <v>Jannis</v>
      </c>
      <c r="D8" s="20">
        <f>IF($A8=" "," ",INDEX(Teilnehmer[Wurf 1],'SG Schorndorf'!$A8))</f>
        <v>5</v>
      </c>
      <c r="E8" s="21">
        <f>IF($A8=" "," ",INDEX(Teilnehmer[Wurf 2],'SG Schorndorf'!$A8))</f>
        <v>10</v>
      </c>
      <c r="F8" s="21">
        <f>IF($A8=" "," ",INDEX(Teilnehmer[Wurf 3],'SG Schorndorf'!$A8))</f>
        <v>10</v>
      </c>
      <c r="G8" s="21">
        <f>IF($A8=" "," ",INDEX(Teilnehmer[Wurf 4],'SG Schorndorf'!$A8))</f>
        <v>7</v>
      </c>
      <c r="H8" s="24">
        <f t="shared" si="1"/>
        <v>27</v>
      </c>
      <c r="I8" s="20">
        <f>IF($A8=" "," ",INDEX(Teilnehmer[Hürden 1],'SG Schorndorf'!$A8))</f>
        <v>6.4</v>
      </c>
      <c r="J8" s="21">
        <f>IF($A8=" "," ",INDEX(Teilnehmer[Hürden 2],'SG Schorndorf'!$A8))</f>
        <v>6.3</v>
      </c>
      <c r="K8" s="24">
        <f t="shared" si="2"/>
        <v>6.3</v>
      </c>
      <c r="L8" s="21">
        <f>IF($A8=" "," ",INDEX(Teilnehmer[Stabweit 1],'SG Schorndorf'!$A8))</f>
        <v>11</v>
      </c>
      <c r="M8" s="21">
        <f>IF($A8=" "," ",INDEX(Teilnehmer[Stabweit 2],'SG Schorndorf'!$A8))</f>
        <v>11</v>
      </c>
      <c r="N8" s="21">
        <f>IF($A8=" "," ",INDEX(Teilnehmer[Stabweit 3],'SG Schorndorf'!$A8))</f>
        <v>10</v>
      </c>
      <c r="O8" s="22">
        <f t="shared" si="0"/>
        <v>22</v>
      </c>
      <c r="P8" s="47">
        <f>IF($A8=" "," ",INDEX(Teilnehmer[Springen 1],'SG Schorndorf'!$A8))</f>
        <v>7.7</v>
      </c>
      <c r="Q8" s="22">
        <f>IF($A8=" "," ",INDEX(Teilnehmer[Springen 2],'SG Schorndorf'!$A8))</f>
        <v>8</v>
      </c>
      <c r="R8" s="52">
        <f t="shared" si="3"/>
        <v>7.7</v>
      </c>
    </row>
    <row r="9" spans="1:19" s="3" customFormat="1" x14ac:dyDescent="0.2">
      <c r="A9" s="38">
        <f>IF(ROWS($B$3:B9)&lt;=$A$1,INDEX(Teilnehmer[Nr.],_xlfn.AGGREGATE(15,3,(Teilnehmer[Team]='SG Schorndorf'!$B$1)/(Teilnehmer[Team]='SG Schorndorf'!$B$1)*ROW(Teilnehmer[Team])-ROW(Teilnehmer[[#Headers],[Team]]),ROWS('SG Schorndorf'!$B$3:B9)))," ")</f>
        <v>103</v>
      </c>
      <c r="B9" s="20" t="str">
        <f>IF(A9=" "," ",INDEX(Teilnehmer[Name],'SG Schorndorf'!A9))</f>
        <v>Hess</v>
      </c>
      <c r="C9" s="27" t="str">
        <f>IF(A9=" "," ",INDEX(Teilnehmer[Vorname],'SG Schorndorf'!A9))</f>
        <v>Oscar</v>
      </c>
      <c r="D9" s="20">
        <f>IF($A9=" "," ",INDEX(Teilnehmer[Wurf 1],'SG Schorndorf'!$A9))</f>
        <v>11</v>
      </c>
      <c r="E9" s="21">
        <f>IF($A9=" "," ",INDEX(Teilnehmer[Wurf 2],'SG Schorndorf'!$A9))</f>
        <v>11</v>
      </c>
      <c r="F9" s="21">
        <f>IF($A9=" "," ",INDEX(Teilnehmer[Wurf 3],'SG Schorndorf'!$A9))</f>
        <v>12</v>
      </c>
      <c r="G9" s="21">
        <f>IF($A9=" "," ",INDEX(Teilnehmer[Wurf 4],'SG Schorndorf'!$A9))</f>
        <v>12</v>
      </c>
      <c r="H9" s="24">
        <f t="shared" si="1"/>
        <v>35</v>
      </c>
      <c r="I9" s="20">
        <f>IF($A9=" "," ",INDEX(Teilnehmer[Hürden 1],'SG Schorndorf'!$A9))</f>
        <v>6</v>
      </c>
      <c r="J9" s="21">
        <f>IF($A9=" "," ",INDEX(Teilnehmer[Hürden 2],'SG Schorndorf'!$A9))</f>
        <v>5.8</v>
      </c>
      <c r="K9" s="24">
        <f t="shared" si="2"/>
        <v>5.8</v>
      </c>
      <c r="L9" s="21">
        <f>IF($A9=" "," ",INDEX(Teilnehmer[Stabweit 1],'SG Schorndorf'!$A9))</f>
        <v>12</v>
      </c>
      <c r="M9" s="21">
        <f>IF($A9=" "," ",INDEX(Teilnehmer[Stabweit 2],'SG Schorndorf'!$A9))</f>
        <v>12</v>
      </c>
      <c r="N9" s="21">
        <f>IF($A9=" "," ",INDEX(Teilnehmer[Stabweit 3],'SG Schorndorf'!$A9))</f>
        <v>13</v>
      </c>
      <c r="O9" s="22">
        <f t="shared" si="0"/>
        <v>25</v>
      </c>
      <c r="P9" s="47">
        <f>IF($A9=" "," ",INDEX(Teilnehmer[Springen 1],'SG Schorndorf'!$A9))</f>
        <v>8.6</v>
      </c>
      <c r="Q9" s="22">
        <f>IF($A9=" "," ",INDEX(Teilnehmer[Springen 2],'SG Schorndorf'!$A9))</f>
        <v>9.9</v>
      </c>
      <c r="R9" s="52">
        <f t="shared" si="3"/>
        <v>8.6</v>
      </c>
    </row>
    <row r="10" spans="1:19" s="3" customFormat="1" x14ac:dyDescent="0.2">
      <c r="A10" s="38">
        <f>IF(ROWS($B$3:B10)&lt;=$A$1,INDEX(Teilnehmer[Nr.],_xlfn.AGGREGATE(15,3,(Teilnehmer[Team]='SG Schorndorf'!$B$1)/(Teilnehmer[Team]='SG Schorndorf'!$B$1)*ROW(Teilnehmer[Team])-ROW(Teilnehmer[[#Headers],[Team]]),ROWS('SG Schorndorf'!$B$3:B10)))," ")</f>
        <v>104</v>
      </c>
      <c r="B10" s="20" t="str">
        <f>IF(A10=" "," ",INDEX(Teilnehmer[Name],'SG Schorndorf'!A10))</f>
        <v>Schubert</v>
      </c>
      <c r="C10" s="27" t="str">
        <f>IF(A10=" "," ",INDEX(Teilnehmer[Vorname],'SG Schorndorf'!A10))</f>
        <v>Jason</v>
      </c>
      <c r="D10" s="20">
        <f>IF($A10=" "," ",INDEX(Teilnehmer[Wurf 1],'SG Schorndorf'!$A10))</f>
        <v>7</v>
      </c>
      <c r="E10" s="21">
        <f>IF($A10=" "," ",INDEX(Teilnehmer[Wurf 2],'SG Schorndorf'!$A10))</f>
        <v>6</v>
      </c>
      <c r="F10" s="21">
        <f>IF($A10=" "," ",INDEX(Teilnehmer[Wurf 3],'SG Schorndorf'!$A10))</f>
        <v>6</v>
      </c>
      <c r="G10" s="21">
        <f>IF($A10=" "," ",INDEX(Teilnehmer[Wurf 4],'SG Schorndorf'!$A10))</f>
        <v>3</v>
      </c>
      <c r="H10" s="24">
        <f t="shared" si="1"/>
        <v>19</v>
      </c>
      <c r="I10" s="20">
        <f>IF($A10=" "," ",INDEX(Teilnehmer[Hürden 1],'SG Schorndorf'!$A10))</f>
        <v>7.4</v>
      </c>
      <c r="J10" s="21">
        <f>IF($A10=" "," ",INDEX(Teilnehmer[Hürden 2],'SG Schorndorf'!$A10))</f>
        <v>7.6</v>
      </c>
      <c r="K10" s="24">
        <f t="shared" si="2"/>
        <v>7.4</v>
      </c>
      <c r="L10" s="21">
        <f>IF($A10=" "," ",INDEX(Teilnehmer[Stabweit 1],'SG Schorndorf'!$A10))</f>
        <v>7</v>
      </c>
      <c r="M10" s="21">
        <f>IF($A10=" "," ",INDEX(Teilnehmer[Stabweit 2],'SG Schorndorf'!$A10))</f>
        <v>6</v>
      </c>
      <c r="N10" s="21">
        <f>IF($A10=" "," ",INDEX(Teilnehmer[Stabweit 3],'SG Schorndorf'!$A10))</f>
        <v>6</v>
      </c>
      <c r="O10" s="22">
        <f t="shared" si="0"/>
        <v>13</v>
      </c>
      <c r="P10" s="47">
        <f>IF($A10=" "," ",INDEX(Teilnehmer[Springen 1],'SG Schorndorf'!$A10))</f>
        <v>8.8000000000000007</v>
      </c>
      <c r="Q10" s="22">
        <f>IF($A10=" "," ",INDEX(Teilnehmer[Springen 2],'SG Schorndorf'!$A10))</f>
        <v>7.8</v>
      </c>
      <c r="R10" s="52">
        <f t="shared" si="3"/>
        <v>7.8</v>
      </c>
    </row>
    <row r="11" spans="1:19" s="3" customFormat="1" x14ac:dyDescent="0.2">
      <c r="A11" s="38" t="str">
        <f>IF(ROWS($B$3:B11)&lt;=$A$1,INDEX(Teilnehmer[Nr.],_xlfn.AGGREGATE(15,3,(Teilnehmer[Team]='SG Schorndorf'!$B$1)/(Teilnehmer[Team]='SG Schorndorf'!$B$1)*ROW(Teilnehmer[Team])-ROW(Teilnehmer[[#Headers],[Team]]),ROWS('SG Schorndorf'!$B$3:B11)))," ")</f>
        <v xml:space="preserve"> </v>
      </c>
      <c r="B11" s="20" t="str">
        <f>IF(A11=" "," ",INDEX(Teilnehmer[Name],'SG Schorndorf'!A11))</f>
        <v xml:space="preserve"> </v>
      </c>
      <c r="C11" s="27" t="str">
        <f>IF(A11=" "," ",INDEX(Teilnehmer[Vorname],'SG Schorndorf'!A11))</f>
        <v xml:space="preserve"> </v>
      </c>
      <c r="D11" s="20" t="str">
        <f>IF($A11=" "," ",INDEX(Teilnehmer[Wurf 1],'SG Schorndorf'!$A11))</f>
        <v xml:space="preserve"> </v>
      </c>
      <c r="E11" s="21" t="str">
        <f>IF($A11=" "," ",INDEX(Teilnehmer[Wurf 2],'SG Schorndorf'!$A11))</f>
        <v xml:space="preserve"> </v>
      </c>
      <c r="F11" s="21" t="str">
        <f>IF($A11=" "," ",INDEX(Teilnehmer[Wurf 3],'SG Schorndorf'!$A11))</f>
        <v xml:space="preserve"> </v>
      </c>
      <c r="G11" s="21" t="str">
        <f>IF($A11=" "," ",INDEX(Teilnehmer[Wurf 4],'SG Schorndorf'!$A11))</f>
        <v xml:space="preserve"> </v>
      </c>
      <c r="H11" s="24" t="str">
        <f t="shared" si="1"/>
        <v xml:space="preserve"> </v>
      </c>
      <c r="I11" s="20" t="str">
        <f>IF(A11=" "," ",INDEX(Teilnehmer[Hürden 1],'SG Schorndorf'!A11))</f>
        <v xml:space="preserve"> </v>
      </c>
      <c r="J11" s="21" t="str">
        <f>IF(A11=" "," ",INDEX(Teilnehmer[Hürden 2],'SG Schorndorf'!A11))</f>
        <v xml:space="preserve"> </v>
      </c>
      <c r="K11" s="24" t="str">
        <f t="shared" si="2"/>
        <v xml:space="preserve"> </v>
      </c>
      <c r="L11" s="21" t="str">
        <f>IF($A11=" "," ",INDEX(Teilnehmer[Stabweit 1],'SG Schorndorf'!$A11))</f>
        <v xml:space="preserve"> </v>
      </c>
      <c r="M11" s="21" t="str">
        <f>IF($A11=" "," ",INDEX(Teilnehmer[Stabweit 2],'SG Schorndorf'!$A11))</f>
        <v xml:space="preserve"> </v>
      </c>
      <c r="N11" s="21" t="str">
        <f>IF($A11=" "," ",INDEX(Teilnehmer[Stabweit 3],'SG Schorndorf'!$A11))</f>
        <v xml:space="preserve"> </v>
      </c>
      <c r="O11" s="22" t="str">
        <f t="shared" si="0"/>
        <v xml:space="preserve"> </v>
      </c>
      <c r="P11" s="47" t="str">
        <f>IF($A11=" "," ",INDEX(Teilnehmer[Springen 1],'SG Schorndorf'!$A11))</f>
        <v xml:space="preserve"> </v>
      </c>
      <c r="Q11" s="22" t="str">
        <f>IF($A11=" "," ",INDEX(Teilnehmer[Springen 2],'SG Schorndorf'!$A11))</f>
        <v xml:space="preserve"> </v>
      </c>
      <c r="R11" s="52" t="str">
        <f t="shared" si="3"/>
        <v xml:space="preserve"> </v>
      </c>
    </row>
    <row r="12" spans="1:19" s="3" customFormat="1" x14ac:dyDescent="0.2">
      <c r="A12" s="38" t="str">
        <f>IF(ROWS($B$3:B12)&lt;=$A$1,INDEX(Teilnehmer[Nr.],_xlfn.AGGREGATE(15,3,(Teilnehmer[Team]='SG Schorndorf'!$B$1)/(Teilnehmer[Team]='SG Schorndorf'!$B$1)*ROW(Teilnehmer[Team])-ROW(Teilnehmer[[#Headers],[Team]]),ROWS('SG Schorndorf'!$B$3:B12)))," ")</f>
        <v xml:space="preserve"> </v>
      </c>
      <c r="B12" s="20" t="str">
        <f>IF(A12=" "," ",INDEX(Teilnehmer[Name],'SG Schorndorf'!A12))</f>
        <v xml:space="preserve"> </v>
      </c>
      <c r="C12" s="27" t="str">
        <f>IF(A12=" "," ",INDEX(Teilnehmer[Vorname],'SG Schorndorf'!A12))</f>
        <v xml:space="preserve"> </v>
      </c>
      <c r="D12" s="20" t="str">
        <f>IF($A12=" "," ",INDEX(Teilnehmer[Wurf 1],'SG Schorndorf'!$A12))</f>
        <v xml:space="preserve"> </v>
      </c>
      <c r="E12" s="21" t="str">
        <f>IF($A12=" "," ",INDEX(Teilnehmer[Wurf 2],'SG Schorndorf'!$A12))</f>
        <v xml:space="preserve"> </v>
      </c>
      <c r="F12" s="21" t="str">
        <f>IF($A12=" "," ",INDEX(Teilnehmer[Wurf 3],'SG Schorndorf'!$A12))</f>
        <v xml:space="preserve"> </v>
      </c>
      <c r="G12" s="21" t="str">
        <f>IF($A12=" "," ",INDEX(Teilnehmer[Wurf 4],'SG Schorndorf'!$A12))</f>
        <v xml:space="preserve"> </v>
      </c>
      <c r="H12" s="24" t="str">
        <f t="shared" si="1"/>
        <v xml:space="preserve"> </v>
      </c>
      <c r="I12" s="20" t="str">
        <f>IF(A12=" "," ",INDEX(Teilnehmer[Hürden 1],'SG Schorndorf'!A12))</f>
        <v xml:space="preserve"> </v>
      </c>
      <c r="J12" s="21" t="str">
        <f>IF(A12=" "," ",INDEX(Teilnehmer[Hürden 2],'SG Schorndorf'!A12))</f>
        <v xml:space="preserve"> </v>
      </c>
      <c r="K12" s="24" t="str">
        <f t="shared" si="2"/>
        <v xml:space="preserve"> </v>
      </c>
      <c r="L12" s="21" t="str">
        <f>IF($A12=" "," ",INDEX(Teilnehmer[Stabweit 1],'SG Schorndorf'!$A12))</f>
        <v xml:space="preserve"> </v>
      </c>
      <c r="M12" s="21" t="str">
        <f>IF($A12=" "," ",INDEX(Teilnehmer[Stabweit 2],'SG Schorndorf'!$A12))</f>
        <v xml:space="preserve"> </v>
      </c>
      <c r="N12" s="21" t="str">
        <f>IF($A12=" "," ",INDEX(Teilnehmer[Stabweit 3],'SG Schorndorf'!$A12))</f>
        <v xml:space="preserve"> </v>
      </c>
      <c r="O12" s="22" t="str">
        <f t="shared" si="0"/>
        <v xml:space="preserve"> </v>
      </c>
      <c r="P12" s="47" t="str">
        <f>IF($A12=" "," ",INDEX(Teilnehmer[Springen 1],'SG Schorndorf'!$A12))</f>
        <v xml:space="preserve"> </v>
      </c>
      <c r="Q12" s="22" t="str">
        <f>IF($A12=" "," ",INDEX(Teilnehmer[Springen 2],'SG Schorndorf'!$A12))</f>
        <v xml:space="preserve"> </v>
      </c>
      <c r="R12" s="52" t="str">
        <f t="shared" si="3"/>
        <v xml:space="preserve"> </v>
      </c>
    </row>
    <row r="13" spans="1:19" s="3" customFormat="1" x14ac:dyDescent="0.2">
      <c r="A13" s="38" t="str">
        <f>IF(ROWS($B$3:B13)&lt;=$A$1,INDEX(Teilnehmer[Nr.],_xlfn.AGGREGATE(15,3,(Teilnehmer[Team]='SG Schorndorf'!$B$1)/(Teilnehmer[Team]='SG Schorndorf'!$B$1)*ROW(Teilnehmer[Team])-ROW(Teilnehmer[[#Headers],[Team]]),ROWS('SG Schorndorf'!$B$3:B13)))," ")</f>
        <v xml:space="preserve"> </v>
      </c>
      <c r="B13" s="20" t="str">
        <f>IF(A13=" "," ",INDEX(Teilnehmer[Name],'SG Schorndorf'!A13))</f>
        <v xml:space="preserve"> </v>
      </c>
      <c r="C13" s="27" t="str">
        <f>IF(A13=" "," ",INDEX(Teilnehmer[Vorname],'SG Schorndorf'!A13))</f>
        <v xml:space="preserve"> </v>
      </c>
      <c r="D13" s="20" t="str">
        <f>IF($A13=" "," ",INDEX(Teilnehmer[Wurf 1],'SG Schorndorf'!$A13))</f>
        <v xml:space="preserve"> </v>
      </c>
      <c r="E13" s="21" t="str">
        <f>IF($A13=" "," ",INDEX(Teilnehmer[Wurf 2],'SG Schorndorf'!$A13))</f>
        <v xml:space="preserve"> </v>
      </c>
      <c r="F13" s="21" t="str">
        <f>IF($A13=" "," ",INDEX(Teilnehmer[Wurf 3],'SG Schorndorf'!$A13))</f>
        <v xml:space="preserve"> </v>
      </c>
      <c r="G13" s="21" t="str">
        <f>IF($A13=" "," ",INDEX(Teilnehmer[Wurf 4],'SG Schorndorf'!$A13))</f>
        <v xml:space="preserve"> </v>
      </c>
      <c r="H13" s="24" t="str">
        <f t="shared" si="1"/>
        <v xml:space="preserve"> </v>
      </c>
      <c r="I13" s="20" t="str">
        <f>IF(A13=" "," ",INDEX(Teilnehmer[Hürden 1],'SG Schorndorf'!A13))</f>
        <v xml:space="preserve"> </v>
      </c>
      <c r="J13" s="21" t="str">
        <f>IF(A13=" "," ",INDEX(Teilnehmer[Hürden 2],'SG Schorndorf'!A13))</f>
        <v xml:space="preserve"> </v>
      </c>
      <c r="K13" s="24" t="str">
        <f t="shared" si="2"/>
        <v xml:space="preserve"> </v>
      </c>
      <c r="L13" s="21" t="str">
        <f>IF($A13=" "," ",INDEX(Teilnehmer[Stabweit 1],'SG Schorndorf'!$A13))</f>
        <v xml:space="preserve"> </v>
      </c>
      <c r="M13" s="21" t="str">
        <f>IF($A13=" "," ",INDEX(Teilnehmer[Stabweit 2],'SG Schorndorf'!$A13))</f>
        <v xml:space="preserve"> </v>
      </c>
      <c r="N13" s="21" t="str">
        <f>IF($A13=" "," ",INDEX(Teilnehmer[Stabweit 3],'SG Schorndorf'!$A13))</f>
        <v xml:space="preserve"> </v>
      </c>
      <c r="O13" s="22" t="str">
        <f t="shared" si="0"/>
        <v xml:space="preserve"> </v>
      </c>
      <c r="P13" s="48" t="str">
        <f>IF($A13=" "," ",INDEX(Teilnehmer[Springen 1],'SG Schorndorf'!$A13))</f>
        <v xml:space="preserve"> </v>
      </c>
      <c r="Q13" s="49" t="str">
        <f>IF($A13=" "," ",INDEX(Teilnehmer[Springen 2],'SG Schorndorf'!$A13))</f>
        <v xml:space="preserve"> </v>
      </c>
      <c r="R13" s="52" t="str">
        <f>IF($A13=" "," ",MIN(P13:Q13))</f>
        <v xml:space="preserve"> </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185</v>
      </c>
      <c r="I14" s="30"/>
      <c r="J14" s="32"/>
      <c r="K14" s="33">
        <f>_xlfn.AGGREGATE(15,4,K3:K13,1) + _xlfn.AGGREGATE(15,4,K3:K13,2) + _xlfn.AGGREGATE(15,4,K3:K13,3) + _xlfn.AGGREGATE(15,4,K3:K13,4) + _xlfn.AGGREGATE(15,4,K3:K13,5) + _xlfn.AGGREGATE(15,4,K3:K13,6)</f>
        <v>36.900000000000006</v>
      </c>
      <c r="L14" s="32"/>
      <c r="M14" s="32"/>
      <c r="N14" s="32"/>
      <c r="O14" s="32">
        <f>_xlfn.AGGREGATE(14,4,O3:O13,1) + _xlfn.AGGREGATE(14,4,O3:O13,2) + _xlfn.AGGREGATE(14,4,O3:O13,3) + _xlfn.AGGREGATE(14,4,O3:O13,4) + _xlfn.AGGREGATE(14,4,O3:O13,5) + _xlfn.AGGREGATE(14,4,O3:O13,6)</f>
        <v>138</v>
      </c>
      <c r="P14" s="50"/>
      <c r="Q14" s="51"/>
      <c r="R14" s="53">
        <f>_xlfn.AGGREGATE(15,4,R3:R13,1) + _xlfn.AGGREGATE(15,4,R3:R13,2) + _xlfn.AGGREGATE(15,4,R3:R13,3) + _xlfn.AGGREGATE(15,4,R3:R13,4) + _xlfn.AGGREGATE(15,4,R3:R13,5) + _xlfn.AGGREGATE(15,4,R3:R13,6)</f>
        <v>45.199999999999996</v>
      </c>
    </row>
    <row r="15" spans="1:19" s="3" customFormat="1" x14ac:dyDescent="0.2">
      <c r="A15" s="28" t="str">
        <f>IF(ROWS($B$3:B15)&lt;=$A$1,INDEX(Teilnehmer[Nr.],_xlfn.AGGREGATE(15,3,(Teilnehmer[Team]='SG Schorndorf'!$B$1)/(Teilnehmer[Team]='SG Schorndorf'!$B$1)*ROW(Teilnehmer[Team])-ROW(Teilnehmer[[#Headers],[Team]]),ROWS('SG Schorndorf'!$B$3:B15))),"")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38" priority="4" operator="notEqual">
      <formula>""</formula>
    </cfRule>
  </conditionalFormatting>
  <conditionalFormatting sqref="D1">
    <cfRule type="cellIs" dxfId="37" priority="3" operator="notEqual">
      <formula>""</formula>
    </cfRule>
  </conditionalFormatting>
  <conditionalFormatting sqref="I1">
    <cfRule type="cellIs" dxfId="36" priority="2" operator="notEqual">
      <formula>""</formula>
    </cfRule>
  </conditionalFormatting>
  <conditionalFormatting sqref="R14">
    <cfRule type="cellIs" dxfId="35"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erfassen'!D2:D211,'SV Remshalden'!B1)</f>
        <v>6</v>
      </c>
      <c r="B1" s="36" t="s">
        <v>30</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IF(ROWS($B$3:B3)&lt;=$A$1,INDEX(Teilnehmer[Nr.],_xlfn.AGGREGATE(15,3,(Teilnehmer[Team]='SV Remshalden'!$B$1)/(Teilnehmer[Team]='SV Remshalden'!$B$1)*ROW(Teilnehmer[Team])-ROW(Teilnehmer[[#Headers],[Team]]),ROWS('SV Remshalden'!$B$3:B3)))," ")</f>
        <v>18</v>
      </c>
      <c r="B3" s="20" t="str">
        <f>IF(A3=" "," ",INDEX(Teilnehmer[Name],'SV Remshalden'!A3))</f>
        <v>Böhringer</v>
      </c>
      <c r="C3" s="27" t="str">
        <f>IF(A3=" "," ",INDEX(Teilnehmer[Vorname],'SV Remshalden'!A3))</f>
        <v>Julius</v>
      </c>
      <c r="D3" s="20">
        <f>IF($A3=" "," ",INDEX(Teilnehmer[Wurf 1],'SV Remshalden'!$A3))</f>
        <v>7</v>
      </c>
      <c r="E3" s="21">
        <f>IF($A3=" "," ",INDEX(Teilnehmer[Wurf 2],'SV Remshalden'!$A3))</f>
        <v>9</v>
      </c>
      <c r="F3" s="21">
        <f>IF($A3=" "," ",INDEX(Teilnehmer[Wurf 3],'SV Remshalden'!$A3))</f>
        <v>10</v>
      </c>
      <c r="G3" s="21">
        <f>IF($A3=" "," ",INDEX(Teilnehmer[Wurf 4],'SV Remshalden'!$A3))</f>
        <v>8</v>
      </c>
      <c r="H3" s="24">
        <f>IF($A3=" "," ",SUM(D3:G3)-MIN(D3:G3))</f>
        <v>27</v>
      </c>
      <c r="I3" s="20">
        <f>IF($A3=" "," ",INDEX(Teilnehmer[Hürden 1],'SV Remshalden'!$A3))</f>
        <v>7</v>
      </c>
      <c r="J3" s="21">
        <f>IF($A3=" "," ",INDEX(Teilnehmer[Hürden 2],'SV Remshalden'!$A3))</f>
        <v>99</v>
      </c>
      <c r="K3" s="24">
        <f>IF($A3=" "," ",MIN(I3:J3))</f>
        <v>7</v>
      </c>
      <c r="L3" s="21">
        <f>IF($A3=" "," ",INDEX(Teilnehmer[Stabweit 1],'SV Remshalden'!$A3))</f>
        <v>9</v>
      </c>
      <c r="M3" s="21">
        <f>IF($A3=" "," ",INDEX(Teilnehmer[Stabweit 2],'SV Remshalden'!$A3))</f>
        <v>9</v>
      </c>
      <c r="N3" s="21">
        <f>IF($A3=" "," ",INDEX(Teilnehmer[Stabweit 3],'SV Remshalden'!$A3))</f>
        <v>9</v>
      </c>
      <c r="O3" s="22">
        <f t="shared" ref="O3:O13" si="0">IF($A3=" "," ",SUM(L3:N3)-MIN(L3:N3))</f>
        <v>18</v>
      </c>
      <c r="P3" s="47">
        <f>IF($A3=" "," ",INDEX(Teilnehmer[Springen 1],'SV Remshalden'!$A3))</f>
        <v>11.8</v>
      </c>
      <c r="Q3" s="22">
        <f>IF($A3=" "," ",INDEX(Teilnehmer[Springen 2],'SV Remshalden'!$A3))</f>
        <v>9.3000000000000007</v>
      </c>
      <c r="R3" s="52">
        <f>IF($A3=" "," ",MIN(P3:Q3))</f>
        <v>9.3000000000000007</v>
      </c>
    </row>
    <row r="4" spans="1:19" s="3" customFormat="1" x14ac:dyDescent="0.2">
      <c r="A4" s="38">
        <f>IF(ROWS($B$3:B4)&lt;=$A$1,INDEX(Teilnehmer[Nr.],_xlfn.AGGREGATE(15,3,(Teilnehmer[Team]='SV Remshalden'!$B$1)/(Teilnehmer[Team]='SV Remshalden'!$B$1)*ROW(Teilnehmer[Team])-ROW(Teilnehmer[[#Headers],[Team]]),ROWS('SV Remshalden'!$B$3:B4)))," ")</f>
        <v>19</v>
      </c>
      <c r="B4" s="20" t="str">
        <f>IF(A4=" "," ",INDEX(Teilnehmer[Name],'SV Remshalden'!A4))</f>
        <v>Forderer</v>
      </c>
      <c r="C4" s="27" t="str">
        <f>IF(A4=" "," ",INDEX(Teilnehmer[Vorname],'SV Remshalden'!A4))</f>
        <v>Jan</v>
      </c>
      <c r="D4" s="20">
        <f>IF($A4=" "," ",INDEX(Teilnehmer[Wurf 1],'SV Remshalden'!$A4))</f>
        <v>11</v>
      </c>
      <c r="E4" s="21">
        <f>IF($A4=" "," ",INDEX(Teilnehmer[Wurf 2],'SV Remshalden'!$A4))</f>
        <v>10</v>
      </c>
      <c r="F4" s="21">
        <f>IF($A4=" "," ",INDEX(Teilnehmer[Wurf 3],'SV Remshalden'!$A4))</f>
        <v>10</v>
      </c>
      <c r="G4" s="21">
        <f>IF($A4=" "," ",INDEX(Teilnehmer[Wurf 4],'SV Remshalden'!$A4))</f>
        <v>11</v>
      </c>
      <c r="H4" s="24">
        <f t="shared" ref="H4:H13" si="1">IF($A4=" "," ",SUM(D4:G4)-MIN(D4:G4))</f>
        <v>32</v>
      </c>
      <c r="I4" s="20">
        <f>IF($A4=" "," ",INDEX(Teilnehmer[Hürden 1],'SV Remshalden'!$A4))</f>
        <v>7.1</v>
      </c>
      <c r="J4" s="21">
        <f>IF($A4=" "," ",INDEX(Teilnehmer[Hürden 2],'SV Remshalden'!$A4))</f>
        <v>7.2</v>
      </c>
      <c r="K4" s="24">
        <f t="shared" ref="K4:K13" si="2">IF($A4=" "," ",MIN(I4:J4))</f>
        <v>7.1</v>
      </c>
      <c r="L4" s="21">
        <f>IF($A4=" "," ",INDEX(Teilnehmer[Stabweit 1],'SV Remshalden'!$A4))</f>
        <v>10</v>
      </c>
      <c r="M4" s="21">
        <f>IF($A4=" "," ",INDEX(Teilnehmer[Stabweit 2],'SV Remshalden'!$A4))</f>
        <v>9</v>
      </c>
      <c r="N4" s="21">
        <f>IF($A4=" "," ",INDEX(Teilnehmer[Stabweit 3],'SV Remshalden'!$A4))</f>
        <v>9</v>
      </c>
      <c r="O4" s="22">
        <f t="shared" si="0"/>
        <v>19</v>
      </c>
      <c r="P4" s="47">
        <f>IF($A4=" "," ",INDEX(Teilnehmer[Springen 1],'SV Remshalden'!$A4))</f>
        <v>9.3000000000000007</v>
      </c>
      <c r="Q4" s="22">
        <f>IF($A4=" "," ",INDEX(Teilnehmer[Springen 2],'SV Remshalden'!$A4))</f>
        <v>10.3</v>
      </c>
      <c r="R4" s="52">
        <f t="shared" ref="R4:R12" si="3">IF($A4=" "," ",MIN(P4:Q4))</f>
        <v>9.3000000000000007</v>
      </c>
    </row>
    <row r="5" spans="1:19" s="3" customFormat="1" x14ac:dyDescent="0.2">
      <c r="A5" s="38">
        <f>IF(ROWS($B$3:B5)&lt;=$A$1,INDEX(Teilnehmer[Nr.],_xlfn.AGGREGATE(15,3,(Teilnehmer[Team]='SV Remshalden'!$B$1)/(Teilnehmer[Team]='SV Remshalden'!$B$1)*ROW(Teilnehmer[Team])-ROW(Teilnehmer[[#Headers],[Team]]),ROWS('SV Remshalden'!$B$3:B5)))," ")</f>
        <v>20</v>
      </c>
      <c r="B5" s="20" t="str">
        <f>IF(A5=" "," ",INDEX(Teilnehmer[Name],'SV Remshalden'!A5))</f>
        <v>Schlotter</v>
      </c>
      <c r="C5" s="27" t="str">
        <f>IF(A5=" "," ",INDEX(Teilnehmer[Vorname],'SV Remshalden'!A5))</f>
        <v>Nick</v>
      </c>
      <c r="D5" s="20">
        <f>IF($A5=" "," ",INDEX(Teilnehmer[Wurf 1],'SV Remshalden'!$A5))</f>
        <v>7</v>
      </c>
      <c r="E5" s="21">
        <f>IF($A5=" "," ",INDEX(Teilnehmer[Wurf 2],'SV Remshalden'!$A5))</f>
        <v>8</v>
      </c>
      <c r="F5" s="21">
        <f>IF($A5=" "," ",INDEX(Teilnehmer[Wurf 3],'SV Remshalden'!$A5))</f>
        <v>7</v>
      </c>
      <c r="G5" s="21">
        <f>IF($A5=" "," ",INDEX(Teilnehmer[Wurf 4],'SV Remshalden'!$A5))</f>
        <v>7</v>
      </c>
      <c r="H5" s="24">
        <f t="shared" si="1"/>
        <v>22</v>
      </c>
      <c r="I5" s="20">
        <f>IF($A5=" "," ",INDEX(Teilnehmer[Hürden 1],'SV Remshalden'!$A5))</f>
        <v>7.8</v>
      </c>
      <c r="J5" s="21">
        <f>IF($A5=" "," ",INDEX(Teilnehmer[Hürden 2],'SV Remshalden'!$A5))</f>
        <v>7.5</v>
      </c>
      <c r="K5" s="24">
        <f t="shared" si="2"/>
        <v>7.5</v>
      </c>
      <c r="L5" s="21">
        <f>IF($A5=" "," ",INDEX(Teilnehmer[Stabweit 1],'SV Remshalden'!$A5))</f>
        <v>9</v>
      </c>
      <c r="M5" s="21">
        <f>IF($A5=" "," ",INDEX(Teilnehmer[Stabweit 2],'SV Remshalden'!$A5))</f>
        <v>8</v>
      </c>
      <c r="N5" s="21">
        <f>IF($A5=" "," ",INDEX(Teilnehmer[Stabweit 3],'SV Remshalden'!$A5))</f>
        <v>6</v>
      </c>
      <c r="O5" s="22">
        <f t="shared" si="0"/>
        <v>17</v>
      </c>
      <c r="P5" s="47">
        <f>IF($A5=" "," ",INDEX(Teilnehmer[Springen 1],'SV Remshalden'!$A5))</f>
        <v>8.1</v>
      </c>
      <c r="Q5" s="22">
        <f>IF($A5=" "," ",INDEX(Teilnehmer[Springen 2],'SV Remshalden'!$A5))</f>
        <v>7.8</v>
      </c>
      <c r="R5" s="52">
        <f t="shared" si="3"/>
        <v>7.8</v>
      </c>
    </row>
    <row r="6" spans="1:19" s="3" customFormat="1" x14ac:dyDescent="0.2">
      <c r="A6" s="38">
        <f>IF(ROWS($B$3:B6)&lt;=$A$1,INDEX(Teilnehmer[Nr.],_xlfn.AGGREGATE(15,3,(Teilnehmer[Team]='SV Remshalden'!$B$1)/(Teilnehmer[Team]='SV Remshalden'!$B$1)*ROW(Teilnehmer[Team])-ROW(Teilnehmer[[#Headers],[Team]]),ROWS('SV Remshalden'!$B$3:B6)))," ")</f>
        <v>21</v>
      </c>
      <c r="B6" s="20" t="str">
        <f>IF(A6=" "," ",INDEX(Teilnehmer[Name],'SV Remshalden'!A6))</f>
        <v>Wasems</v>
      </c>
      <c r="C6" s="27" t="str">
        <f>IF(A6=" "," ",INDEX(Teilnehmer[Vorname],'SV Remshalden'!A6))</f>
        <v>Maximilian Louis</v>
      </c>
      <c r="D6" s="20">
        <f>IF($A6=" "," ",INDEX(Teilnehmer[Wurf 1],'SV Remshalden'!$A6))</f>
        <v>7</v>
      </c>
      <c r="E6" s="21">
        <f>IF($A6=" "," ",INDEX(Teilnehmer[Wurf 2],'SV Remshalden'!$A6))</f>
        <v>5</v>
      </c>
      <c r="F6" s="21">
        <f>IF($A6=" "," ",INDEX(Teilnehmer[Wurf 3],'SV Remshalden'!$A6))</f>
        <v>6</v>
      </c>
      <c r="G6" s="21">
        <f>IF($A6=" "," ",INDEX(Teilnehmer[Wurf 4],'SV Remshalden'!$A6))</f>
        <v>7</v>
      </c>
      <c r="H6" s="24">
        <f t="shared" si="1"/>
        <v>20</v>
      </c>
      <c r="I6" s="20">
        <f>IF($A6=" "," ",INDEX(Teilnehmer[Hürden 1],'SV Remshalden'!$A6))</f>
        <v>7.8</v>
      </c>
      <c r="J6" s="21">
        <f>IF($A6=" "," ",INDEX(Teilnehmer[Hürden 2],'SV Remshalden'!$A6))</f>
        <v>8.5</v>
      </c>
      <c r="K6" s="24">
        <f t="shared" si="2"/>
        <v>7.8</v>
      </c>
      <c r="L6" s="21">
        <f>IF($A6=" "," ",INDEX(Teilnehmer[Stabweit 1],'SV Remshalden'!$A6))</f>
        <v>6</v>
      </c>
      <c r="M6" s="21">
        <f>IF($A6=" "," ",INDEX(Teilnehmer[Stabweit 2],'SV Remshalden'!$A6))</f>
        <v>7</v>
      </c>
      <c r="N6" s="21">
        <f>IF($A6=" "," ",INDEX(Teilnehmer[Stabweit 3],'SV Remshalden'!$A6))</f>
        <v>8</v>
      </c>
      <c r="O6" s="22">
        <f t="shared" si="0"/>
        <v>15</v>
      </c>
      <c r="P6" s="47">
        <f>IF($A6=" "," ",INDEX(Teilnehmer[Springen 1],'SV Remshalden'!$A6))</f>
        <v>10.4</v>
      </c>
      <c r="Q6" s="22">
        <f>IF($A6=" "," ",INDEX(Teilnehmer[Springen 2],'SV Remshalden'!$A6))</f>
        <v>10.1</v>
      </c>
      <c r="R6" s="52">
        <f t="shared" si="3"/>
        <v>10.1</v>
      </c>
    </row>
    <row r="7" spans="1:19" s="3" customFormat="1" x14ac:dyDescent="0.2">
      <c r="A7" s="38">
        <f>IF(ROWS($B$3:B7)&lt;=$A$1,INDEX(Teilnehmer[Nr.],_xlfn.AGGREGATE(15,3,(Teilnehmer[Team]='SV Remshalden'!$B$1)/(Teilnehmer[Team]='SV Remshalden'!$B$1)*ROW(Teilnehmer[Team])-ROW(Teilnehmer[[#Headers],[Team]]),ROWS('SV Remshalden'!$B$3:B7)))," ")</f>
        <v>22</v>
      </c>
      <c r="B7" s="20" t="str">
        <f>IF(A7=" "," ",INDEX(Teilnehmer[Name],'SV Remshalden'!A7))</f>
        <v>Domokos</v>
      </c>
      <c r="C7" s="27" t="str">
        <f>IF(A7=" "," ",INDEX(Teilnehmer[Vorname],'SV Remshalden'!A7))</f>
        <v>Philip</v>
      </c>
      <c r="D7" s="20">
        <f>IF($A7=" "," ",INDEX(Teilnehmer[Wurf 1],'SV Remshalden'!$A7))</f>
        <v>7</v>
      </c>
      <c r="E7" s="21">
        <f>IF($A7=" "," ",INDEX(Teilnehmer[Wurf 2],'SV Remshalden'!$A7))</f>
        <v>8</v>
      </c>
      <c r="F7" s="21">
        <f>IF($A7=" "," ",INDEX(Teilnehmer[Wurf 3],'SV Remshalden'!$A7))</f>
        <v>7</v>
      </c>
      <c r="G7" s="21">
        <f>IF($A7=" "," ",INDEX(Teilnehmer[Wurf 4],'SV Remshalden'!$A7))</f>
        <v>5</v>
      </c>
      <c r="H7" s="24">
        <f t="shared" si="1"/>
        <v>22</v>
      </c>
      <c r="I7" s="20">
        <f>IF($A7=" "," ",INDEX(Teilnehmer[Hürden 1],'SV Remshalden'!$A7))</f>
        <v>7.2</v>
      </c>
      <c r="J7" s="21">
        <f>IF($A7=" "," ",INDEX(Teilnehmer[Hürden 2],'SV Remshalden'!$A7))</f>
        <v>7</v>
      </c>
      <c r="K7" s="24">
        <f t="shared" si="2"/>
        <v>7</v>
      </c>
      <c r="L7" s="21">
        <f>IF($A7=" "," ",INDEX(Teilnehmer[Stabweit 1],'SV Remshalden'!$A7))</f>
        <v>8</v>
      </c>
      <c r="M7" s="21">
        <f>IF($A7=" "," ",INDEX(Teilnehmer[Stabweit 2],'SV Remshalden'!$A7))</f>
        <v>9</v>
      </c>
      <c r="N7" s="21">
        <f>IF($A7=" "," ",INDEX(Teilnehmer[Stabweit 3],'SV Remshalden'!$A7))</f>
        <v>8</v>
      </c>
      <c r="O7" s="22">
        <f t="shared" si="0"/>
        <v>17</v>
      </c>
      <c r="P7" s="47">
        <f>IF($A7=" "," ",INDEX(Teilnehmer[Springen 1],'SV Remshalden'!$A7))</f>
        <v>13.5</v>
      </c>
      <c r="Q7" s="22">
        <f>IF($A7=" "," ",INDEX(Teilnehmer[Springen 2],'SV Remshalden'!$A7))</f>
        <v>13.1</v>
      </c>
      <c r="R7" s="52">
        <f t="shared" si="3"/>
        <v>13.1</v>
      </c>
    </row>
    <row r="8" spans="1:19" s="3" customFormat="1" x14ac:dyDescent="0.2">
      <c r="A8" s="38">
        <f>IF(ROWS($B$3:B8)&lt;=$A$1,INDEX(Teilnehmer[Nr.],_xlfn.AGGREGATE(15,3,(Teilnehmer[Team]='SV Remshalden'!$B$1)/(Teilnehmer[Team]='SV Remshalden'!$B$1)*ROW(Teilnehmer[Team])-ROW(Teilnehmer[[#Headers],[Team]]),ROWS('SV Remshalden'!$B$3:B8)))," ")</f>
        <v>23</v>
      </c>
      <c r="B8" s="20" t="str">
        <f>IF(A8=" "," ",INDEX(Teilnehmer[Name],'SV Remshalden'!A8))</f>
        <v>Kustos</v>
      </c>
      <c r="C8" s="27" t="str">
        <f>IF(A8=" "," ",INDEX(Teilnehmer[Vorname],'SV Remshalden'!A8))</f>
        <v>Emma</v>
      </c>
      <c r="D8" s="20">
        <f>IF($A8=" "," ",INDEX(Teilnehmer[Wurf 1],'SV Remshalden'!$A8))</f>
        <v>8</v>
      </c>
      <c r="E8" s="21">
        <f>IF($A8=" "," ",INDEX(Teilnehmer[Wurf 2],'SV Remshalden'!$A8))</f>
        <v>7</v>
      </c>
      <c r="F8" s="21">
        <f>IF($A8=" "," ",INDEX(Teilnehmer[Wurf 3],'SV Remshalden'!$A8))</f>
        <v>6</v>
      </c>
      <c r="G8" s="21">
        <f>IF($A8=" "," ",INDEX(Teilnehmer[Wurf 4],'SV Remshalden'!$A8))</f>
        <v>7</v>
      </c>
      <c r="H8" s="24">
        <f t="shared" si="1"/>
        <v>22</v>
      </c>
      <c r="I8" s="20">
        <f>IF($A8=" "," ",INDEX(Teilnehmer[Hürden 1],'SV Remshalden'!$A8))</f>
        <v>6.5</v>
      </c>
      <c r="J8" s="21">
        <f>IF($A8=" "," ",INDEX(Teilnehmer[Hürden 2],'SV Remshalden'!$A8))</f>
        <v>6.9</v>
      </c>
      <c r="K8" s="24">
        <f t="shared" si="2"/>
        <v>6.5</v>
      </c>
      <c r="L8" s="21">
        <f>IF($A8=" "," ",INDEX(Teilnehmer[Stabweit 1],'SV Remshalden'!$A8))</f>
        <v>10</v>
      </c>
      <c r="M8" s="21">
        <f>IF($A8=" "," ",INDEX(Teilnehmer[Stabweit 2],'SV Remshalden'!$A8))</f>
        <v>9</v>
      </c>
      <c r="N8" s="21">
        <f>IF($A8=" "," ",INDEX(Teilnehmer[Stabweit 3],'SV Remshalden'!$A8))</f>
        <v>9</v>
      </c>
      <c r="O8" s="22">
        <f t="shared" si="0"/>
        <v>19</v>
      </c>
      <c r="P8" s="47">
        <f>IF($A8=" "," ",INDEX(Teilnehmer[Springen 1],'SV Remshalden'!$A8))</f>
        <v>8.9</v>
      </c>
      <c r="Q8" s="22">
        <f>IF($A8=" "," ",INDEX(Teilnehmer[Springen 2],'SV Remshalden'!$A8))</f>
        <v>9.3000000000000007</v>
      </c>
      <c r="R8" s="52">
        <f t="shared" si="3"/>
        <v>8.9</v>
      </c>
    </row>
    <row r="9" spans="1:19" s="3" customFormat="1" x14ac:dyDescent="0.2">
      <c r="A9" s="38" t="str">
        <f>IF(ROWS($B$3:B9)&lt;=$A$1,INDEX(Teilnehmer[Nr.],_xlfn.AGGREGATE(15,3,(Teilnehmer[Team]='SV Remshalden'!$B$1)/(Teilnehmer[Team]='SV Remshalden'!$B$1)*ROW(Teilnehmer[Team])-ROW(Teilnehmer[[#Headers],[Team]]),ROWS('SV Remshalden'!$B$3:B9)))," ")</f>
        <v xml:space="preserve"> </v>
      </c>
      <c r="B9" s="20" t="str">
        <f>IF(A9=" "," ",INDEX(Teilnehmer[Name],'SV Remshalden'!A9))</f>
        <v xml:space="preserve"> </v>
      </c>
      <c r="C9" s="27" t="str">
        <f>IF(A9=" "," ",INDEX(Teilnehmer[Vorname],'SV Remshalden'!A9))</f>
        <v xml:space="preserve"> </v>
      </c>
      <c r="D9" s="20" t="str">
        <f>IF($A9=" "," ",INDEX(Teilnehmer[Wurf 1],'SV Remshalden'!$A9))</f>
        <v xml:space="preserve"> </v>
      </c>
      <c r="E9" s="21" t="str">
        <f>IF($A9=" "," ",INDEX(Teilnehmer[Wurf 2],'SV Remshalden'!$A9))</f>
        <v xml:space="preserve"> </v>
      </c>
      <c r="F9" s="21" t="str">
        <f>IF($A9=" "," ",INDEX(Teilnehmer[Wurf 3],'SV Remshalden'!$A9))</f>
        <v xml:space="preserve"> </v>
      </c>
      <c r="G9" s="21" t="str">
        <f>IF($A9=" "," ",INDEX(Teilnehmer[Wurf 4],'SV Remshalden'!$A9))</f>
        <v xml:space="preserve"> </v>
      </c>
      <c r="H9" s="24" t="str">
        <f t="shared" si="1"/>
        <v xml:space="preserve"> </v>
      </c>
      <c r="I9" s="20" t="str">
        <f>IF($A9=" "," ",INDEX(Teilnehmer[Hürden 1],'SV Remshalden'!$A9))</f>
        <v xml:space="preserve"> </v>
      </c>
      <c r="J9" s="21" t="str">
        <f>IF($A9=" "," ",INDEX(Teilnehmer[Hürden 2],'SV Remshalden'!$A9))</f>
        <v xml:space="preserve"> </v>
      </c>
      <c r="K9" s="24" t="str">
        <f t="shared" si="2"/>
        <v xml:space="preserve"> </v>
      </c>
      <c r="L9" s="21" t="str">
        <f>IF($A9=" "," ",INDEX(Teilnehmer[Stabweit 1],'SV Remshalden'!$A9))</f>
        <v xml:space="preserve"> </v>
      </c>
      <c r="M9" s="21" t="str">
        <f>IF($A9=" "," ",INDEX(Teilnehmer[Stabweit 2],'SV Remshalden'!$A9))</f>
        <v xml:space="preserve"> </v>
      </c>
      <c r="N9" s="21" t="str">
        <f>IF($A9=" "," ",INDEX(Teilnehmer[Stabweit 3],'SV Remshalden'!$A9))</f>
        <v xml:space="preserve"> </v>
      </c>
      <c r="O9" s="22" t="str">
        <f t="shared" si="0"/>
        <v xml:space="preserve"> </v>
      </c>
      <c r="P9" s="47" t="str">
        <f>IF($A9=" "," ",INDEX(Teilnehmer[Springen 1],'SV Remshalden'!$A9))</f>
        <v xml:space="preserve"> </v>
      </c>
      <c r="Q9" s="22" t="str">
        <f>IF($A9=" "," ",INDEX(Teilnehmer[Springen 2],'SV Remshalden'!$A9))</f>
        <v xml:space="preserve"> </v>
      </c>
      <c r="R9" s="52" t="str">
        <f t="shared" si="3"/>
        <v xml:space="preserve"> </v>
      </c>
    </row>
    <row r="10" spans="1:19" s="3" customFormat="1" x14ac:dyDescent="0.2">
      <c r="A10" s="38" t="str">
        <f>IF(ROWS($B$3:B10)&lt;=$A$1,INDEX(Teilnehmer[Nr.],_xlfn.AGGREGATE(15,3,(Teilnehmer[Team]='SV Remshalden'!$B$1)/(Teilnehmer[Team]='SV Remshalden'!$B$1)*ROW(Teilnehmer[Team])-ROW(Teilnehmer[[#Headers],[Team]]),ROWS('SV Remshalden'!$B$3:B10)))," ")</f>
        <v xml:space="preserve"> </v>
      </c>
      <c r="B10" s="20" t="str">
        <f>IF(A10=" "," ",INDEX(Teilnehmer[Name],'SV Remshalden'!A10))</f>
        <v xml:space="preserve"> </v>
      </c>
      <c r="C10" s="27" t="str">
        <f>IF(A10=" "," ",INDEX(Teilnehmer[Vorname],'SV Remshalden'!A10))</f>
        <v xml:space="preserve"> </v>
      </c>
      <c r="D10" s="20" t="str">
        <f>IF($A10=" "," ",INDEX(Teilnehmer[Wurf 1],'SV Remshalden'!$A10))</f>
        <v xml:space="preserve"> </v>
      </c>
      <c r="E10" s="21" t="str">
        <f>IF($A10=" "," ",INDEX(Teilnehmer[Wurf 2],'SV Remshalden'!$A10))</f>
        <v xml:space="preserve"> </v>
      </c>
      <c r="F10" s="21" t="str">
        <f>IF($A10=" "," ",INDEX(Teilnehmer[Wurf 3],'SV Remshalden'!$A10))</f>
        <v xml:space="preserve"> </v>
      </c>
      <c r="G10" s="21" t="str">
        <f>IF($A10=" "," ",INDEX(Teilnehmer[Wurf 4],'SV Remshalden'!$A10))</f>
        <v xml:space="preserve"> </v>
      </c>
      <c r="H10" s="24" t="str">
        <f t="shared" si="1"/>
        <v xml:space="preserve"> </v>
      </c>
      <c r="I10" s="20" t="str">
        <f>IF($A10=" "," ",INDEX(Teilnehmer[Hürden 1],'SV Remshalden'!$A10))</f>
        <v xml:space="preserve"> </v>
      </c>
      <c r="J10" s="21" t="str">
        <f>IF($A10=" "," ",INDEX(Teilnehmer[Hürden 2],'SV Remshalden'!$A10))</f>
        <v xml:space="preserve"> </v>
      </c>
      <c r="K10" s="24" t="str">
        <f t="shared" si="2"/>
        <v xml:space="preserve"> </v>
      </c>
      <c r="L10" s="21" t="str">
        <f>IF($A10=" "," ",INDEX(Teilnehmer[Stabweit 1],'SV Remshalden'!$A10))</f>
        <v xml:space="preserve"> </v>
      </c>
      <c r="M10" s="21" t="str">
        <f>IF($A10=" "," ",INDEX(Teilnehmer[Stabweit 2],'SV Remshalden'!$A10))</f>
        <v xml:space="preserve"> </v>
      </c>
      <c r="N10" s="21" t="str">
        <f>IF($A10=" "," ",INDEX(Teilnehmer[Stabweit 3],'SV Remshalden'!$A10))</f>
        <v xml:space="preserve"> </v>
      </c>
      <c r="O10" s="22" t="str">
        <f t="shared" si="0"/>
        <v xml:space="preserve"> </v>
      </c>
      <c r="P10" s="47" t="str">
        <f>IF($A10=" "," ",INDEX(Teilnehmer[Springen 1],'SV Remshalden'!$A10))</f>
        <v xml:space="preserve"> </v>
      </c>
      <c r="Q10" s="22" t="str">
        <f>IF($A10=" "," ",INDEX(Teilnehmer[Springen 2],'SV Remshalden'!$A10))</f>
        <v xml:space="preserve"> </v>
      </c>
      <c r="R10" s="52" t="str">
        <f t="shared" si="3"/>
        <v xml:space="preserve"> </v>
      </c>
    </row>
    <row r="11" spans="1:19" s="3" customFormat="1" x14ac:dyDescent="0.2">
      <c r="A11" s="38" t="str">
        <f>IF(ROWS($B$3:B11)&lt;=$A$1,INDEX(Teilnehmer[Nr.],_xlfn.AGGREGATE(15,3,(Teilnehmer[Team]='SV Remshalden'!$B$1)/(Teilnehmer[Team]='SV Remshalden'!$B$1)*ROW(Teilnehmer[Team])-ROW(Teilnehmer[[#Headers],[Team]]),ROWS('SV Remshalden'!$B$3:B11)))," ")</f>
        <v xml:space="preserve"> </v>
      </c>
      <c r="B11" s="20" t="str">
        <f>IF(A11=" "," ",INDEX(Teilnehmer[Name],'SV Remshalden'!A11))</f>
        <v xml:space="preserve"> </v>
      </c>
      <c r="C11" s="27" t="str">
        <f>IF(A11=" "," ",INDEX(Teilnehmer[Vorname],'SV Remshalden'!A11))</f>
        <v xml:space="preserve"> </v>
      </c>
      <c r="D11" s="20" t="str">
        <f>IF($A11=" "," ",INDEX(Teilnehmer[Wurf 1],'SV Remshalden'!$A11))</f>
        <v xml:space="preserve"> </v>
      </c>
      <c r="E11" s="21" t="str">
        <f>IF($A11=" "," ",INDEX(Teilnehmer[Wurf 2],'SV Remshalden'!$A11))</f>
        <v xml:space="preserve"> </v>
      </c>
      <c r="F11" s="21" t="str">
        <f>IF($A11=" "," ",INDEX(Teilnehmer[Wurf 3],'SV Remshalden'!$A11))</f>
        <v xml:space="preserve"> </v>
      </c>
      <c r="G11" s="21" t="str">
        <f>IF($A11=" "," ",INDEX(Teilnehmer[Wurf 4],'SV Remshalden'!$A11))</f>
        <v xml:space="preserve"> </v>
      </c>
      <c r="H11" s="24" t="str">
        <f t="shared" si="1"/>
        <v xml:space="preserve"> </v>
      </c>
      <c r="I11" s="20" t="str">
        <f>IF(A11=" "," ",INDEX(Teilnehmer[Hürden 1],'SV Remshalden'!A11))</f>
        <v xml:space="preserve"> </v>
      </c>
      <c r="J11" s="21" t="str">
        <f>IF(A11=" "," ",INDEX(Teilnehmer[Hürden 2],'SV Remshalden'!A11))</f>
        <v xml:space="preserve"> </v>
      </c>
      <c r="K11" s="24" t="str">
        <f t="shared" si="2"/>
        <v xml:space="preserve"> </v>
      </c>
      <c r="L11" s="21" t="str">
        <f>IF($A11=" "," ",INDEX(Teilnehmer[Stabweit 1],'SV Remshalden'!$A11))</f>
        <v xml:space="preserve"> </v>
      </c>
      <c r="M11" s="21" t="str">
        <f>IF($A11=" "," ",INDEX(Teilnehmer[Stabweit 2],'SV Remshalden'!$A11))</f>
        <v xml:space="preserve"> </v>
      </c>
      <c r="N11" s="21" t="str">
        <f>IF($A11=" "," ",INDEX(Teilnehmer[Stabweit 3],'SV Remshalden'!$A11))</f>
        <v xml:space="preserve"> </v>
      </c>
      <c r="O11" s="22" t="str">
        <f t="shared" si="0"/>
        <v xml:space="preserve"> </v>
      </c>
      <c r="P11" s="47" t="str">
        <f>IF($A11=" "," ",INDEX(Teilnehmer[Springen 1],'SV Remshalden'!$A11))</f>
        <v xml:space="preserve"> </v>
      </c>
      <c r="Q11" s="22" t="str">
        <f>IF($A11=" "," ",INDEX(Teilnehmer[Springen 2],'SV Remshalden'!$A11))</f>
        <v xml:space="preserve"> </v>
      </c>
      <c r="R11" s="52" t="str">
        <f t="shared" si="3"/>
        <v xml:space="preserve"> </v>
      </c>
    </row>
    <row r="12" spans="1:19" s="3" customFormat="1" x14ac:dyDescent="0.2">
      <c r="A12" s="38" t="str">
        <f>IF(ROWS($B$3:B12)&lt;=$A$1,INDEX(Teilnehmer[Nr.],_xlfn.AGGREGATE(15,3,(Teilnehmer[Team]='SV Remshalden'!$B$1)/(Teilnehmer[Team]='SV Remshalden'!$B$1)*ROW(Teilnehmer[Team])-ROW(Teilnehmer[[#Headers],[Team]]),ROWS('SV Remshalden'!$B$3:B12)))," ")</f>
        <v xml:space="preserve"> </v>
      </c>
      <c r="B12" s="20" t="str">
        <f>IF(A12=" "," ",INDEX(Teilnehmer[Name],'SV Remshalden'!A12))</f>
        <v xml:space="preserve"> </v>
      </c>
      <c r="C12" s="27" t="str">
        <f>IF(A12=" "," ",INDEX(Teilnehmer[Vorname],'SV Remshalden'!A12))</f>
        <v xml:space="preserve"> </v>
      </c>
      <c r="D12" s="20" t="str">
        <f>IF($A12=" "," ",INDEX(Teilnehmer[Wurf 1],'SV Remshalden'!$A12))</f>
        <v xml:space="preserve"> </v>
      </c>
      <c r="E12" s="21" t="str">
        <f>IF($A12=" "," ",INDEX(Teilnehmer[Wurf 2],'SV Remshalden'!$A12))</f>
        <v xml:space="preserve"> </v>
      </c>
      <c r="F12" s="21" t="str">
        <f>IF($A12=" "," ",INDEX(Teilnehmer[Wurf 3],'SV Remshalden'!$A12))</f>
        <v xml:space="preserve"> </v>
      </c>
      <c r="G12" s="21" t="str">
        <f>IF($A12=" "," ",INDEX(Teilnehmer[Wurf 4],'SV Remshalden'!$A12))</f>
        <v xml:space="preserve"> </v>
      </c>
      <c r="H12" s="24" t="str">
        <f t="shared" si="1"/>
        <v xml:space="preserve"> </v>
      </c>
      <c r="I12" s="20" t="str">
        <f>IF(A12=" "," ",INDEX(Teilnehmer[Hürden 1],'SV Remshalden'!A12))</f>
        <v xml:space="preserve"> </v>
      </c>
      <c r="J12" s="21" t="str">
        <f>IF(A12=" "," ",INDEX(Teilnehmer[Hürden 2],'SV Remshalden'!A12))</f>
        <v xml:space="preserve"> </v>
      </c>
      <c r="K12" s="24" t="str">
        <f t="shared" si="2"/>
        <v xml:space="preserve"> </v>
      </c>
      <c r="L12" s="21" t="str">
        <f>IF($A12=" "," ",INDEX(Teilnehmer[Stabweit 1],'SV Remshalden'!$A12))</f>
        <v xml:space="preserve"> </v>
      </c>
      <c r="M12" s="21" t="str">
        <f>IF($A12=" "," ",INDEX(Teilnehmer[Stabweit 2],'SV Remshalden'!$A12))</f>
        <v xml:space="preserve"> </v>
      </c>
      <c r="N12" s="21" t="str">
        <f>IF($A12=" "," ",INDEX(Teilnehmer[Stabweit 3],'SV Remshalden'!$A12))</f>
        <v xml:space="preserve"> </v>
      </c>
      <c r="O12" s="22" t="str">
        <f t="shared" si="0"/>
        <v xml:space="preserve"> </v>
      </c>
      <c r="P12" s="47" t="str">
        <f>IF($A12=" "," ",INDEX(Teilnehmer[Springen 1],'SV Remshalden'!$A12))</f>
        <v xml:space="preserve"> </v>
      </c>
      <c r="Q12" s="22" t="str">
        <f>IF($A12=" "," ",INDEX(Teilnehmer[Springen 2],'SV Remshalden'!$A12))</f>
        <v xml:space="preserve"> </v>
      </c>
      <c r="R12" s="52" t="str">
        <f t="shared" si="3"/>
        <v xml:space="preserve"> </v>
      </c>
    </row>
    <row r="13" spans="1:19" s="3" customFormat="1" x14ac:dyDescent="0.2">
      <c r="A13" s="38" t="str">
        <f>IF(ROWS($B$3:B13)&lt;=$A$1,INDEX(Teilnehmer[Nr.],_xlfn.AGGREGATE(15,3,(Teilnehmer[Team]='SV Remshalden'!$B$1)/(Teilnehmer[Team]='SV Remshalden'!$B$1)*ROW(Teilnehmer[Team])-ROW(Teilnehmer[[#Headers],[Team]]),ROWS('SV Remshalden'!$B$3:B13)))," ")</f>
        <v xml:space="preserve"> </v>
      </c>
      <c r="B13" s="20" t="str">
        <f>IF(A13=" "," ",INDEX(Teilnehmer[Name],'SV Remshalden'!A13))</f>
        <v xml:space="preserve"> </v>
      </c>
      <c r="C13" s="27" t="str">
        <f>IF(A13=" "," ",INDEX(Teilnehmer[Vorname],'SV Remshalden'!A13))</f>
        <v xml:space="preserve"> </v>
      </c>
      <c r="D13" s="20" t="str">
        <f>IF($A13=" "," ",INDEX(Teilnehmer[Wurf 1],'SV Remshalden'!$A13))</f>
        <v xml:space="preserve"> </v>
      </c>
      <c r="E13" s="21" t="str">
        <f>IF($A13=" "," ",INDEX(Teilnehmer[Wurf 2],'SV Remshalden'!$A13))</f>
        <v xml:space="preserve"> </v>
      </c>
      <c r="F13" s="21" t="str">
        <f>IF($A13=" "," ",INDEX(Teilnehmer[Wurf 3],'SV Remshalden'!$A13))</f>
        <v xml:space="preserve"> </v>
      </c>
      <c r="G13" s="21" t="str">
        <f>IF($A13=" "," ",INDEX(Teilnehmer[Wurf 4],'SV Remshalden'!$A13))</f>
        <v xml:space="preserve"> </v>
      </c>
      <c r="H13" s="24" t="str">
        <f t="shared" si="1"/>
        <v xml:space="preserve"> </v>
      </c>
      <c r="I13" s="20" t="str">
        <f>IF(A13=" "," ",INDEX(Teilnehmer[Hürden 1],'SV Remshalden'!A13))</f>
        <v xml:space="preserve"> </v>
      </c>
      <c r="J13" s="21" t="str">
        <f>IF(A13=" "," ",INDEX(Teilnehmer[Hürden 2],'SV Remshalden'!A13))</f>
        <v xml:space="preserve"> </v>
      </c>
      <c r="K13" s="24" t="str">
        <f t="shared" si="2"/>
        <v xml:space="preserve"> </v>
      </c>
      <c r="L13" s="21" t="str">
        <f>IF($A13=" "," ",INDEX(Teilnehmer[Stabweit 1],'SV Remshalden'!$A13))</f>
        <v xml:space="preserve"> </v>
      </c>
      <c r="M13" s="21" t="str">
        <f>IF($A13=" "," ",INDEX(Teilnehmer[Stabweit 2],'SV Remshalden'!$A13))</f>
        <v xml:space="preserve"> </v>
      </c>
      <c r="N13" s="21" t="str">
        <f>IF($A13=" "," ",INDEX(Teilnehmer[Stabweit 3],'SV Remshalden'!$A13))</f>
        <v xml:space="preserve"> </v>
      </c>
      <c r="O13" s="22" t="str">
        <f t="shared" si="0"/>
        <v xml:space="preserve"> </v>
      </c>
      <c r="P13" s="48" t="str">
        <f>IF($A13=" "," ",INDEX(Teilnehmer[Springen 1],'SV Remshalden'!$A13))</f>
        <v xml:space="preserve"> </v>
      </c>
      <c r="Q13" s="49" t="str">
        <f>IF($A13=" "," ",INDEX(Teilnehmer[Springen 2],'SV Remshalden'!$A13))</f>
        <v xml:space="preserve"> </v>
      </c>
      <c r="R13" s="52" t="str">
        <f>IF($A13=" "," ",MIN(P13:Q13))</f>
        <v xml:space="preserve"> </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145</v>
      </c>
      <c r="I14" s="30"/>
      <c r="J14" s="32"/>
      <c r="K14" s="33">
        <f>_xlfn.AGGREGATE(15,4,K3:K13,1) + _xlfn.AGGREGATE(15,4,K3:K13,2) + _xlfn.AGGREGATE(15,4,K3:K13,3) + _xlfn.AGGREGATE(15,4,K3:K13,4) + _xlfn.AGGREGATE(15,4,K3:K13,5) + _xlfn.AGGREGATE(15,4,K3:K13,6)</f>
        <v>42.9</v>
      </c>
      <c r="L14" s="32"/>
      <c r="M14" s="32"/>
      <c r="N14" s="32"/>
      <c r="O14" s="32">
        <f>_xlfn.AGGREGATE(14,4,O3:O13,1) + _xlfn.AGGREGATE(14,4,O3:O13,2) + _xlfn.AGGREGATE(14,4,O3:O13,3) + _xlfn.AGGREGATE(14,4,O3:O13,4) + _xlfn.AGGREGATE(14,4,O3:O13,5) + _xlfn.AGGREGATE(14,4,O3:O13,6)</f>
        <v>105</v>
      </c>
      <c r="P14" s="50"/>
      <c r="Q14" s="51"/>
      <c r="R14" s="53">
        <f>_xlfn.AGGREGATE(15,4,R3:R13,1) + _xlfn.AGGREGATE(15,4,R3:R13,2) + _xlfn.AGGREGATE(15,4,R3:R13,3) + _xlfn.AGGREGATE(15,4,R3:R13,4) + _xlfn.AGGREGATE(15,4,R3:R13,5) + _xlfn.AGGREGATE(15,4,R3:R13,6)</f>
        <v>58.5</v>
      </c>
    </row>
    <row r="15" spans="1:19" s="3" customFormat="1" x14ac:dyDescent="0.2">
      <c r="A15" s="28" t="str">
        <f>IF(ROWS($B$3:B15)&lt;=$A$1,INDEX(Teilnehmer[Nr.],_xlfn.AGGREGATE(15,3,(Teilnehmer[Team]='SV Remshalden'!$B$1)/(Teilnehmer[Team]='SV Remshalden'!$B$1)*ROW(Teilnehmer[Team])-ROW(Teilnehmer[[#Headers],[Team]]),ROWS('SV Remshalden'!$B$3:B15))),"")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34" priority="4" operator="notEqual">
      <formula>""</formula>
    </cfRule>
  </conditionalFormatting>
  <conditionalFormatting sqref="D1">
    <cfRule type="cellIs" dxfId="33" priority="3" operator="notEqual">
      <formula>""</formula>
    </cfRule>
  </conditionalFormatting>
  <conditionalFormatting sqref="I1">
    <cfRule type="cellIs" dxfId="32" priority="2" operator="notEqual">
      <formula>""</formula>
    </cfRule>
  </conditionalFormatting>
  <conditionalFormatting sqref="R14">
    <cfRule type="cellIs" dxfId="31"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S29"/>
  <sheetViews>
    <sheetView zoomScale="70" zoomScaleNormal="70" workbookViewId="0">
      <pane xSplit="1" ySplit="2" topLeftCell="I3" activePane="bottomRight" state="frozen"/>
      <selection activeCell="C1" sqref="C1"/>
      <selection pane="topRight" activeCell="C1" sqref="C1"/>
      <selection pane="bottomLeft" activeCell="C1" sqref="C1"/>
      <selection pane="bottomRight" activeCell="O25" sqref="O25"/>
    </sheetView>
  </sheetViews>
  <sheetFormatPr baseColWidth="10" defaultColWidth="17.5703125" defaultRowHeight="15" x14ac:dyDescent="0.2"/>
  <cols>
    <col min="1" max="1" width="20.28515625" style="29" customWidth="1"/>
    <col min="2" max="2" width="20.28515625" style="4" customWidth="1"/>
    <col min="3" max="3" width="19.42578125" style="4" customWidth="1"/>
    <col min="4" max="14" width="19.140625" style="4" customWidth="1"/>
    <col min="15" max="15" width="21.28515625" style="4" bestFit="1" customWidth="1"/>
    <col min="16" max="17" width="17.5703125" style="1"/>
    <col min="18" max="18" width="20.5703125" style="1" bestFit="1" customWidth="1"/>
    <col min="19" max="16384" width="17.5703125" style="1"/>
  </cols>
  <sheetData>
    <row r="1" spans="1:19" ht="15.75" x14ac:dyDescent="0.25">
      <c r="A1" s="35">
        <f>COUNTIF('Teilnehmer erfassen'!D2:D211,'LG Kernen'!B1)</f>
        <v>9</v>
      </c>
      <c r="B1" s="36" t="s">
        <v>31</v>
      </c>
      <c r="C1" s="36"/>
      <c r="D1" s="54" t="s">
        <v>8</v>
      </c>
      <c r="E1" s="55"/>
      <c r="F1" s="55"/>
      <c r="G1" s="55"/>
      <c r="H1" s="56"/>
      <c r="I1" s="54" t="s">
        <v>225</v>
      </c>
      <c r="J1" s="55"/>
      <c r="K1" s="56"/>
      <c r="L1" s="54" t="s">
        <v>229</v>
      </c>
      <c r="M1" s="55"/>
      <c r="N1" s="55"/>
      <c r="O1" s="55"/>
      <c r="P1" s="57" t="s">
        <v>230</v>
      </c>
      <c r="Q1" s="58"/>
      <c r="R1" s="59"/>
      <c r="S1" s="25"/>
    </row>
    <row r="2" spans="1:19" s="2" customFormat="1" ht="15.75" x14ac:dyDescent="0.25">
      <c r="A2" s="37" t="s">
        <v>5</v>
      </c>
      <c r="B2" s="18" t="s">
        <v>3</v>
      </c>
      <c r="C2" s="19" t="s">
        <v>6</v>
      </c>
      <c r="D2" s="18" t="s">
        <v>14</v>
      </c>
      <c r="E2" s="19" t="s">
        <v>15</v>
      </c>
      <c r="F2" s="19" t="s">
        <v>16</v>
      </c>
      <c r="G2" s="19" t="s">
        <v>17</v>
      </c>
      <c r="H2" s="23" t="s">
        <v>18</v>
      </c>
      <c r="I2" s="18" t="s">
        <v>226</v>
      </c>
      <c r="J2" s="19" t="s">
        <v>227</v>
      </c>
      <c r="K2" s="23" t="s">
        <v>228</v>
      </c>
      <c r="L2" s="19" t="s">
        <v>23</v>
      </c>
      <c r="M2" s="19" t="s">
        <v>24</v>
      </c>
      <c r="N2" s="19" t="s">
        <v>25</v>
      </c>
      <c r="O2" s="19" t="s">
        <v>27</v>
      </c>
      <c r="P2" s="44" t="s">
        <v>231</v>
      </c>
      <c r="Q2" s="45" t="s">
        <v>232</v>
      </c>
      <c r="R2" s="46" t="s">
        <v>233</v>
      </c>
    </row>
    <row r="3" spans="1:19" s="3" customFormat="1" x14ac:dyDescent="0.2">
      <c r="A3" s="38">
        <f>IF(ROWS($B$3:B3)&lt;=$A$1,INDEX(Teilnehmer[Nr.],_xlfn.AGGREGATE(15,3,(Teilnehmer[Team]='LG Kernen'!$B$1)/(Teilnehmer[Team]='LG Kernen'!$B$1)*ROW(Teilnehmer[Team])-ROW(Teilnehmer[[#Headers],[Team]]),ROWS('LG Kernen'!$B$3:B3)))," ")</f>
        <v>24</v>
      </c>
      <c r="B3" s="20" t="str">
        <f>IF(A3=" "," ",INDEX(Teilnehmer[Name],'LG Kernen'!A3))</f>
        <v>Birkhofer</v>
      </c>
      <c r="C3" s="27" t="str">
        <f>IF(A3=" "," ",INDEX(Teilnehmer[Vorname],'LG Kernen'!A3))</f>
        <v>Matteo</v>
      </c>
      <c r="D3" s="20">
        <f>IF($A3=" "," ",INDEX(Teilnehmer[Wurf 1],'LG Kernen'!$A3))</f>
        <v>8</v>
      </c>
      <c r="E3" s="21">
        <f>IF($A3=" "," ",INDEX(Teilnehmer[Wurf 2],'LG Kernen'!$A3))</f>
        <v>5</v>
      </c>
      <c r="F3" s="21">
        <f>IF($A3=" "," ",INDEX(Teilnehmer[Wurf 3],'LG Kernen'!$A3))</f>
        <v>10</v>
      </c>
      <c r="G3" s="21">
        <f>IF($A3=" "," ",INDEX(Teilnehmer[Wurf 4],'LG Kernen'!$A3))</f>
        <v>9</v>
      </c>
      <c r="H3" s="24">
        <f>IF($A3=" "," ",SUM(D3:G3)-MIN(D3:G3))</f>
        <v>27</v>
      </c>
      <c r="I3" s="20">
        <f>IF($A3=" "," ",INDEX(Teilnehmer[Hürden 1],'LG Kernen'!$A3))</f>
        <v>6.3</v>
      </c>
      <c r="J3" s="21">
        <f>IF($A3=" "," ",INDEX(Teilnehmer[Hürden 2],'LG Kernen'!$A3))</f>
        <v>6.2</v>
      </c>
      <c r="K3" s="24">
        <f>IF($A3=" "," ",MIN(I3:J3))</f>
        <v>6.2</v>
      </c>
      <c r="L3" s="21">
        <f>IF($A3=" "," ",INDEX(Teilnehmer[Stabweit 1],'LG Kernen'!$A3))</f>
        <v>8</v>
      </c>
      <c r="M3" s="21">
        <f>IF($A3=" "," ",INDEX(Teilnehmer[Stabweit 2],'LG Kernen'!$A3))</f>
        <v>9</v>
      </c>
      <c r="N3" s="21">
        <f>IF($A3=" "," ",INDEX(Teilnehmer[Stabweit 3],'LG Kernen'!$A3))</f>
        <v>11</v>
      </c>
      <c r="O3" s="22">
        <f t="shared" ref="O3:O13" si="0">IF($A3=" "," ",SUM(L3:N3)-MIN(L3:N3))</f>
        <v>20</v>
      </c>
      <c r="P3" s="47">
        <f>IF($A3=" "," ",INDEX(Teilnehmer[Springen 1],'LG Kernen'!$A3))</f>
        <v>7.7</v>
      </c>
      <c r="Q3" s="22">
        <f>IF($A3=" "," ",INDEX(Teilnehmer[Springen 2],'LG Kernen'!$A3))</f>
        <v>7.9</v>
      </c>
      <c r="R3" s="52">
        <f>IF($A3=" "," ",MIN(P3:Q3))</f>
        <v>7.7</v>
      </c>
    </row>
    <row r="4" spans="1:19" s="3" customFormat="1" x14ac:dyDescent="0.2">
      <c r="A4" s="38">
        <f>IF(ROWS($B$3:B4)&lt;=$A$1,INDEX(Teilnehmer[Nr.],_xlfn.AGGREGATE(15,3,(Teilnehmer[Team]='LG Kernen'!$B$1)/(Teilnehmer[Team]='LG Kernen'!$B$1)*ROW(Teilnehmer[Team])-ROW(Teilnehmer[[#Headers],[Team]]),ROWS('LG Kernen'!$B$3:B4)))," ")</f>
        <v>25</v>
      </c>
      <c r="B4" s="20" t="str">
        <f>IF(A4=" "," ",INDEX(Teilnehmer[Name],'LG Kernen'!A4))</f>
        <v>Ahrend</v>
      </c>
      <c r="C4" s="27" t="str">
        <f>IF(A4=" "," ",INDEX(Teilnehmer[Vorname],'LG Kernen'!A4))</f>
        <v>Sebastian</v>
      </c>
      <c r="D4" s="20">
        <f>IF($A4=" "," ",INDEX(Teilnehmer[Wurf 1],'LG Kernen'!$A4))</f>
        <v>11</v>
      </c>
      <c r="E4" s="21">
        <f>IF($A4=" "," ",INDEX(Teilnehmer[Wurf 2],'LG Kernen'!$A4))</f>
        <v>10</v>
      </c>
      <c r="F4" s="21">
        <f>IF($A4=" "," ",INDEX(Teilnehmer[Wurf 3],'LG Kernen'!$A4))</f>
        <v>9</v>
      </c>
      <c r="G4" s="21">
        <f>IF($A4=" "," ",INDEX(Teilnehmer[Wurf 4],'LG Kernen'!$A4))</f>
        <v>11</v>
      </c>
      <c r="H4" s="24">
        <f t="shared" ref="H4:H13" si="1">IF($A4=" "," ",SUM(D4:G4)-MIN(D4:G4))</f>
        <v>32</v>
      </c>
      <c r="I4" s="20">
        <f>IF($A4=" "," ",INDEX(Teilnehmer[Hürden 1],'LG Kernen'!$A4))</f>
        <v>6.4</v>
      </c>
      <c r="J4" s="21">
        <f>IF($A4=" "," ",INDEX(Teilnehmer[Hürden 2],'LG Kernen'!$A4))</f>
        <v>6.2</v>
      </c>
      <c r="K4" s="24">
        <f t="shared" ref="K4:K13" si="2">IF($A4=" "," ",MIN(I4:J4))</f>
        <v>6.2</v>
      </c>
      <c r="L4" s="21">
        <f>IF($A4=" "," ",INDEX(Teilnehmer[Stabweit 1],'LG Kernen'!$A4))</f>
        <v>11</v>
      </c>
      <c r="M4" s="21">
        <f>IF($A4=" "," ",INDEX(Teilnehmer[Stabweit 2],'LG Kernen'!$A4))</f>
        <v>0</v>
      </c>
      <c r="N4" s="21">
        <f>IF($A4=" "," ",INDEX(Teilnehmer[Stabweit 3],'LG Kernen'!$A4))</f>
        <v>11</v>
      </c>
      <c r="O4" s="22">
        <f t="shared" si="0"/>
        <v>22</v>
      </c>
      <c r="P4" s="47">
        <f>IF($A4=" "," ",INDEX(Teilnehmer[Springen 1],'LG Kernen'!$A4))</f>
        <v>7.8</v>
      </c>
      <c r="Q4" s="22">
        <f>IF($A4=" "," ",INDEX(Teilnehmer[Springen 2],'LG Kernen'!$A4))</f>
        <v>8.8000000000000007</v>
      </c>
      <c r="R4" s="52">
        <f t="shared" ref="R4:R12" si="3">IF($A4=" "," ",MIN(P4:Q4))</f>
        <v>7.8</v>
      </c>
    </row>
    <row r="5" spans="1:19" s="3" customFormat="1" x14ac:dyDescent="0.2">
      <c r="A5" s="38">
        <f>IF(ROWS($B$3:B5)&lt;=$A$1,INDEX(Teilnehmer[Nr.],_xlfn.AGGREGATE(15,3,(Teilnehmer[Team]='LG Kernen'!$B$1)/(Teilnehmer[Team]='LG Kernen'!$B$1)*ROW(Teilnehmer[Team])-ROW(Teilnehmer[[#Headers],[Team]]),ROWS('LG Kernen'!$B$3:B5)))," ")</f>
        <v>26</v>
      </c>
      <c r="B5" s="20" t="str">
        <f>IF(A5=" "," ",INDEX(Teilnehmer[Name],'LG Kernen'!A5))</f>
        <v>Rothermel</v>
      </c>
      <c r="C5" s="27" t="str">
        <f>IF(A5=" "," ",INDEX(Teilnehmer[Vorname],'LG Kernen'!A5))</f>
        <v>Alexander</v>
      </c>
      <c r="D5" s="20">
        <f>IF($A5=" "," ",INDEX(Teilnehmer[Wurf 1],'LG Kernen'!$A5))</f>
        <v>10</v>
      </c>
      <c r="E5" s="21">
        <f>IF($A5=" "," ",INDEX(Teilnehmer[Wurf 2],'LG Kernen'!$A5))</f>
        <v>10</v>
      </c>
      <c r="F5" s="21">
        <f>IF($A5=" "," ",INDEX(Teilnehmer[Wurf 3],'LG Kernen'!$A5))</f>
        <v>10</v>
      </c>
      <c r="G5" s="21">
        <f>IF($A5=" "," ",INDEX(Teilnehmer[Wurf 4],'LG Kernen'!$A5))</f>
        <v>10</v>
      </c>
      <c r="H5" s="24">
        <f t="shared" si="1"/>
        <v>30</v>
      </c>
      <c r="I5" s="20">
        <f>IF($A5=" "," ",INDEX(Teilnehmer[Hürden 1],'LG Kernen'!$A5))</f>
        <v>6.1</v>
      </c>
      <c r="J5" s="21">
        <f>IF($A5=" "," ",INDEX(Teilnehmer[Hürden 2],'LG Kernen'!$A5))</f>
        <v>5.8</v>
      </c>
      <c r="K5" s="24">
        <f t="shared" si="2"/>
        <v>5.8</v>
      </c>
      <c r="L5" s="21">
        <f>IF($A5=" "," ",INDEX(Teilnehmer[Stabweit 1],'LG Kernen'!$A5))</f>
        <v>11</v>
      </c>
      <c r="M5" s="21">
        <f>IF($A5=" "," ",INDEX(Teilnehmer[Stabweit 2],'LG Kernen'!$A5))</f>
        <v>11</v>
      </c>
      <c r="N5" s="21">
        <f>IF($A5=" "," ",INDEX(Teilnehmer[Stabweit 3],'LG Kernen'!$A5))</f>
        <v>11</v>
      </c>
      <c r="O5" s="22">
        <f t="shared" si="0"/>
        <v>22</v>
      </c>
      <c r="P5" s="47">
        <f>IF($A5=" "," ",INDEX(Teilnehmer[Springen 1],'LG Kernen'!$A5))</f>
        <v>7.6</v>
      </c>
      <c r="Q5" s="22">
        <f>IF($A5=" "," ",INDEX(Teilnehmer[Springen 2],'LG Kernen'!$A5))</f>
        <v>7.4</v>
      </c>
      <c r="R5" s="52">
        <f t="shared" si="3"/>
        <v>7.4</v>
      </c>
    </row>
    <row r="6" spans="1:19" s="3" customFormat="1" x14ac:dyDescent="0.2">
      <c r="A6" s="38">
        <f>IF(ROWS($B$3:B6)&lt;=$A$1,INDEX(Teilnehmer[Nr.],_xlfn.AGGREGATE(15,3,(Teilnehmer[Team]='LG Kernen'!$B$1)/(Teilnehmer[Team]='LG Kernen'!$B$1)*ROW(Teilnehmer[Team])-ROW(Teilnehmer[[#Headers],[Team]]),ROWS('LG Kernen'!$B$3:B6)))," ")</f>
        <v>27</v>
      </c>
      <c r="B6" s="20" t="str">
        <f>IF(A6=" "," ",INDEX(Teilnehmer[Name],'LG Kernen'!A6))</f>
        <v>Schenk</v>
      </c>
      <c r="C6" s="27" t="str">
        <f>IF(A6=" "," ",INDEX(Teilnehmer[Vorname],'LG Kernen'!A6))</f>
        <v>Lia</v>
      </c>
      <c r="D6" s="20">
        <f>IF($A6=" "," ",INDEX(Teilnehmer[Wurf 1],'LG Kernen'!$A6))</f>
        <v>8</v>
      </c>
      <c r="E6" s="21">
        <f>IF($A6=" "," ",INDEX(Teilnehmer[Wurf 2],'LG Kernen'!$A6))</f>
        <v>10</v>
      </c>
      <c r="F6" s="21">
        <f>IF($A6=" "," ",INDEX(Teilnehmer[Wurf 3],'LG Kernen'!$A6))</f>
        <v>10</v>
      </c>
      <c r="G6" s="21">
        <f>IF($A6=" "," ",INDEX(Teilnehmer[Wurf 4],'LG Kernen'!$A6))</f>
        <v>8</v>
      </c>
      <c r="H6" s="24">
        <f t="shared" si="1"/>
        <v>28</v>
      </c>
      <c r="I6" s="20">
        <f>IF($A6=" "," ",INDEX(Teilnehmer[Hürden 1],'LG Kernen'!$A6))</f>
        <v>7</v>
      </c>
      <c r="J6" s="21">
        <f>IF($A6=" "," ",INDEX(Teilnehmer[Hürden 2],'LG Kernen'!$A6))</f>
        <v>6.9</v>
      </c>
      <c r="K6" s="24">
        <f t="shared" si="2"/>
        <v>6.9</v>
      </c>
      <c r="L6" s="21">
        <f>IF($A6=" "," ",INDEX(Teilnehmer[Stabweit 1],'LG Kernen'!$A6))</f>
        <v>9</v>
      </c>
      <c r="M6" s="21">
        <f>IF($A6=" "," ",INDEX(Teilnehmer[Stabweit 2],'LG Kernen'!$A6))</f>
        <v>10</v>
      </c>
      <c r="N6" s="21">
        <f>IF($A6=" "," ",INDEX(Teilnehmer[Stabweit 3],'LG Kernen'!$A6))</f>
        <v>9</v>
      </c>
      <c r="O6" s="22">
        <f t="shared" si="0"/>
        <v>19</v>
      </c>
      <c r="P6" s="47">
        <f>IF($A6=" "," ",INDEX(Teilnehmer[Springen 1],'LG Kernen'!$A6))</f>
        <v>8.6</v>
      </c>
      <c r="Q6" s="22">
        <f>IF($A6=" "," ",INDEX(Teilnehmer[Springen 2],'LG Kernen'!$A6))</f>
        <v>8.4</v>
      </c>
      <c r="R6" s="52">
        <f t="shared" si="3"/>
        <v>8.4</v>
      </c>
    </row>
    <row r="7" spans="1:19" s="3" customFormat="1" x14ac:dyDescent="0.2">
      <c r="A7" s="38">
        <f>IF(ROWS($B$3:B7)&lt;=$A$1,INDEX(Teilnehmer[Nr.],_xlfn.AGGREGATE(15,3,(Teilnehmer[Team]='LG Kernen'!$B$1)/(Teilnehmer[Team]='LG Kernen'!$B$1)*ROW(Teilnehmer[Team])-ROW(Teilnehmer[[#Headers],[Team]]),ROWS('LG Kernen'!$B$3:B7)))," ")</f>
        <v>28</v>
      </c>
      <c r="B7" s="20" t="str">
        <f>IF(A7=" "," ",INDEX(Teilnehmer[Name],'LG Kernen'!A7))</f>
        <v>Löbmann</v>
      </c>
      <c r="C7" s="27" t="str">
        <f>IF(A7=" "," ",INDEX(Teilnehmer[Vorname],'LG Kernen'!A7))</f>
        <v>Jonas</v>
      </c>
      <c r="D7" s="20">
        <f>IF($A7=" "," ",INDEX(Teilnehmer[Wurf 1],'LG Kernen'!$A7))</f>
        <v>7</v>
      </c>
      <c r="E7" s="21">
        <f>IF($A7=" "," ",INDEX(Teilnehmer[Wurf 2],'LG Kernen'!$A7))</f>
        <v>7</v>
      </c>
      <c r="F7" s="21">
        <f>IF($A7=" "," ",INDEX(Teilnehmer[Wurf 3],'LG Kernen'!$A7))</f>
        <v>6</v>
      </c>
      <c r="G7" s="21">
        <f>IF($A7=" "," ",INDEX(Teilnehmer[Wurf 4],'LG Kernen'!$A7))</f>
        <v>8</v>
      </c>
      <c r="H7" s="24">
        <f t="shared" si="1"/>
        <v>22</v>
      </c>
      <c r="I7" s="20">
        <f>IF($A7=" "," ",INDEX(Teilnehmer[Hürden 1],'LG Kernen'!$A7))</f>
        <v>6.3</v>
      </c>
      <c r="J7" s="21">
        <f>IF($A7=" "," ",INDEX(Teilnehmer[Hürden 2],'LG Kernen'!$A7))</f>
        <v>6</v>
      </c>
      <c r="K7" s="24">
        <f t="shared" si="2"/>
        <v>6</v>
      </c>
      <c r="L7" s="21">
        <f>IF($A7=" "," ",INDEX(Teilnehmer[Stabweit 1],'LG Kernen'!$A7))</f>
        <v>7</v>
      </c>
      <c r="M7" s="21">
        <f>IF($A7=" "," ",INDEX(Teilnehmer[Stabweit 2],'LG Kernen'!$A7))</f>
        <v>8</v>
      </c>
      <c r="N7" s="21">
        <f>IF($A7=" "," ",INDEX(Teilnehmer[Stabweit 3],'LG Kernen'!$A7))</f>
        <v>8</v>
      </c>
      <c r="O7" s="22">
        <f t="shared" si="0"/>
        <v>16</v>
      </c>
      <c r="P7" s="47">
        <f>IF($A7=" "," ",INDEX(Teilnehmer[Springen 1],'LG Kernen'!$A7))</f>
        <v>7.8</v>
      </c>
      <c r="Q7" s="22">
        <f>IF($A7=" "," ",INDEX(Teilnehmer[Springen 2],'LG Kernen'!$A7))</f>
        <v>7.5</v>
      </c>
      <c r="R7" s="52">
        <f t="shared" si="3"/>
        <v>7.5</v>
      </c>
    </row>
    <row r="8" spans="1:19" s="3" customFormat="1" x14ac:dyDescent="0.2">
      <c r="A8" s="38">
        <f>IF(ROWS($B$3:B8)&lt;=$A$1,INDEX(Teilnehmer[Nr.],_xlfn.AGGREGATE(15,3,(Teilnehmer[Team]='LG Kernen'!$B$1)/(Teilnehmer[Team]='LG Kernen'!$B$1)*ROW(Teilnehmer[Team])-ROW(Teilnehmer[[#Headers],[Team]]),ROWS('LG Kernen'!$B$3:B8)))," ")</f>
        <v>29</v>
      </c>
      <c r="B8" s="20" t="str">
        <f>IF(A8=" "," ",INDEX(Teilnehmer[Name],'LG Kernen'!A8))</f>
        <v>Tönnies</v>
      </c>
      <c r="C8" s="27" t="str">
        <f>IF(A8=" "," ",INDEX(Teilnehmer[Vorname],'LG Kernen'!A8))</f>
        <v>Nils</v>
      </c>
      <c r="D8" s="20">
        <f>IF($A8=" "," ",INDEX(Teilnehmer[Wurf 1],'LG Kernen'!$A8))</f>
        <v>15</v>
      </c>
      <c r="E8" s="21">
        <f>IF($A8=" "," ",INDEX(Teilnehmer[Wurf 2],'LG Kernen'!$A8))</f>
        <v>12</v>
      </c>
      <c r="F8" s="21">
        <f>IF($A8=" "," ",INDEX(Teilnehmer[Wurf 3],'LG Kernen'!$A8))</f>
        <v>13</v>
      </c>
      <c r="G8" s="21">
        <f>IF($A8=" "," ",INDEX(Teilnehmer[Wurf 4],'LG Kernen'!$A8))</f>
        <v>11</v>
      </c>
      <c r="H8" s="24">
        <f t="shared" si="1"/>
        <v>40</v>
      </c>
      <c r="I8" s="20">
        <f>IF($A8=" "," ",INDEX(Teilnehmer[Hürden 1],'LG Kernen'!$A8))</f>
        <v>5.7</v>
      </c>
      <c r="J8" s="21">
        <f>IF($A8=" "," ",INDEX(Teilnehmer[Hürden 2],'LG Kernen'!$A8))</f>
        <v>5.7</v>
      </c>
      <c r="K8" s="24">
        <f t="shared" si="2"/>
        <v>5.7</v>
      </c>
      <c r="L8" s="21">
        <f>IF($A8=" "," ",INDEX(Teilnehmer[Stabweit 1],'LG Kernen'!$A8))</f>
        <v>0</v>
      </c>
      <c r="M8" s="21">
        <f>IF($A8=" "," ",INDEX(Teilnehmer[Stabweit 2],'LG Kernen'!$A8))</f>
        <v>10</v>
      </c>
      <c r="N8" s="21">
        <f>IF($A8=" "," ",INDEX(Teilnehmer[Stabweit 3],'LG Kernen'!$A8))</f>
        <v>11</v>
      </c>
      <c r="O8" s="22">
        <f t="shared" si="0"/>
        <v>21</v>
      </c>
      <c r="P8" s="47">
        <f>IF($A8=" "," ",INDEX(Teilnehmer[Springen 1],'LG Kernen'!$A8))</f>
        <v>7.7</v>
      </c>
      <c r="Q8" s="22">
        <f>IF($A8=" "," ",INDEX(Teilnehmer[Springen 2],'LG Kernen'!$A8))</f>
        <v>7.6</v>
      </c>
      <c r="R8" s="52">
        <f t="shared" si="3"/>
        <v>7.6</v>
      </c>
    </row>
    <row r="9" spans="1:19" s="3" customFormat="1" x14ac:dyDescent="0.2">
      <c r="A9" s="38">
        <f>IF(ROWS($B$3:B9)&lt;=$A$1,INDEX(Teilnehmer[Nr.],_xlfn.AGGREGATE(15,3,(Teilnehmer[Team]='LG Kernen'!$B$1)/(Teilnehmer[Team]='LG Kernen'!$B$1)*ROW(Teilnehmer[Team])-ROW(Teilnehmer[[#Headers],[Team]]),ROWS('LG Kernen'!$B$3:B9)))," ")</f>
        <v>30</v>
      </c>
      <c r="B9" s="20" t="str">
        <f>IF(A9=" "," ",INDEX(Teilnehmer[Name],'LG Kernen'!A9))</f>
        <v>Kühweg</v>
      </c>
      <c r="C9" s="27" t="str">
        <f>IF(A9=" "," ",INDEX(Teilnehmer[Vorname],'LG Kernen'!A9))</f>
        <v>Emma</v>
      </c>
      <c r="D9" s="20">
        <f>IF($A9=" "," ",INDEX(Teilnehmer[Wurf 1],'LG Kernen'!$A9))</f>
        <v>8</v>
      </c>
      <c r="E9" s="21">
        <f>IF($A9=" "," ",INDEX(Teilnehmer[Wurf 2],'LG Kernen'!$A9))</f>
        <v>9</v>
      </c>
      <c r="F9" s="21">
        <f>IF($A9=" "," ",INDEX(Teilnehmer[Wurf 3],'LG Kernen'!$A9))</f>
        <v>7</v>
      </c>
      <c r="G9" s="21">
        <f>IF($A9=" "," ",INDEX(Teilnehmer[Wurf 4],'LG Kernen'!$A9))</f>
        <v>6</v>
      </c>
      <c r="H9" s="24">
        <f t="shared" si="1"/>
        <v>24</v>
      </c>
      <c r="I9" s="20">
        <f>IF($A9=" "," ",INDEX(Teilnehmer[Hürden 1],'LG Kernen'!$A9))</f>
        <v>6.9</v>
      </c>
      <c r="J9" s="21">
        <f>IF($A9=" "," ",INDEX(Teilnehmer[Hürden 2],'LG Kernen'!$A9))</f>
        <v>99</v>
      </c>
      <c r="K9" s="24">
        <f t="shared" si="2"/>
        <v>6.9</v>
      </c>
      <c r="L9" s="21">
        <f>IF($A9=" "," ",INDEX(Teilnehmer[Stabweit 1],'LG Kernen'!$A9))</f>
        <v>9</v>
      </c>
      <c r="M9" s="21">
        <f>IF($A9=" "," ",INDEX(Teilnehmer[Stabweit 2],'LG Kernen'!$A9))</f>
        <v>8</v>
      </c>
      <c r="N9" s="21">
        <f>IF($A9=" "," ",INDEX(Teilnehmer[Stabweit 3],'LG Kernen'!$A9))</f>
        <v>8</v>
      </c>
      <c r="O9" s="22">
        <f t="shared" si="0"/>
        <v>17</v>
      </c>
      <c r="P9" s="47">
        <f>IF($A9=" "," ",INDEX(Teilnehmer[Springen 1],'LG Kernen'!$A9))</f>
        <v>8.1</v>
      </c>
      <c r="Q9" s="22">
        <f>IF($A9=" "," ",INDEX(Teilnehmer[Springen 2],'LG Kernen'!$A9))</f>
        <v>8.1</v>
      </c>
      <c r="R9" s="52">
        <f t="shared" si="3"/>
        <v>8.1</v>
      </c>
    </row>
    <row r="10" spans="1:19" s="3" customFormat="1" x14ac:dyDescent="0.2">
      <c r="A10" s="38">
        <f>IF(ROWS($B$3:B10)&lt;=$A$1,INDEX(Teilnehmer[Nr.],_xlfn.AGGREGATE(15,3,(Teilnehmer[Team]='LG Kernen'!$B$1)/(Teilnehmer[Team]='LG Kernen'!$B$1)*ROW(Teilnehmer[Team])-ROW(Teilnehmer[[#Headers],[Team]]),ROWS('LG Kernen'!$B$3:B10)))," ")</f>
        <v>31</v>
      </c>
      <c r="B10" s="20" t="str">
        <f>IF(A10=" "," ",INDEX(Teilnehmer[Name],'LG Kernen'!A10))</f>
        <v>Kohl</v>
      </c>
      <c r="C10" s="27" t="str">
        <f>IF(A10=" "," ",INDEX(Teilnehmer[Vorname],'LG Kernen'!A10))</f>
        <v>Jonathan</v>
      </c>
      <c r="D10" s="20">
        <f>IF($A10=" "," ",INDEX(Teilnehmer[Wurf 1],'LG Kernen'!$A10))</f>
        <v>12</v>
      </c>
      <c r="E10" s="21">
        <f>IF($A10=" "," ",INDEX(Teilnehmer[Wurf 2],'LG Kernen'!$A10))</f>
        <v>11</v>
      </c>
      <c r="F10" s="21">
        <f>IF($A10=" "," ",INDEX(Teilnehmer[Wurf 3],'LG Kernen'!$A10))</f>
        <v>11</v>
      </c>
      <c r="G10" s="21">
        <f>IF($A10=" "," ",INDEX(Teilnehmer[Wurf 4],'LG Kernen'!$A10))</f>
        <v>10</v>
      </c>
      <c r="H10" s="24">
        <f t="shared" si="1"/>
        <v>34</v>
      </c>
      <c r="I10" s="20">
        <f>IF($A10=" "," ",INDEX(Teilnehmer[Hürden 1],'LG Kernen'!$A10))</f>
        <v>5.8</v>
      </c>
      <c r="J10" s="21">
        <f>IF($A10=" "," ",INDEX(Teilnehmer[Hürden 2],'LG Kernen'!$A10))</f>
        <v>5.7</v>
      </c>
      <c r="K10" s="24">
        <f t="shared" si="2"/>
        <v>5.7</v>
      </c>
      <c r="L10" s="21">
        <f>IF($A10=" "," ",INDEX(Teilnehmer[Stabweit 1],'LG Kernen'!$A10))</f>
        <v>10</v>
      </c>
      <c r="M10" s="21">
        <f>IF($A10=" "," ",INDEX(Teilnehmer[Stabweit 2],'LG Kernen'!$A10))</f>
        <v>11</v>
      </c>
      <c r="N10" s="21">
        <f>IF($A10=" "," ",INDEX(Teilnehmer[Stabweit 3],'LG Kernen'!$A10))</f>
        <v>12</v>
      </c>
      <c r="O10" s="22">
        <f t="shared" si="0"/>
        <v>23</v>
      </c>
      <c r="P10" s="47">
        <f>IF($A10=" "," ",INDEX(Teilnehmer[Springen 1],'LG Kernen'!$A10))</f>
        <v>13</v>
      </c>
      <c r="Q10" s="22">
        <f>IF($A10=" "," ",INDEX(Teilnehmer[Springen 2],'LG Kernen'!$A10))</f>
        <v>12.7</v>
      </c>
      <c r="R10" s="52">
        <f t="shared" si="3"/>
        <v>12.7</v>
      </c>
    </row>
    <row r="11" spans="1:19" s="3" customFormat="1" x14ac:dyDescent="0.2">
      <c r="A11" s="38">
        <f>IF(ROWS($B$3:B11)&lt;=$A$1,INDEX(Teilnehmer[Nr.],_xlfn.AGGREGATE(15,3,(Teilnehmer[Team]='LG Kernen'!$B$1)/(Teilnehmer[Team]='LG Kernen'!$B$1)*ROW(Teilnehmer[Team])-ROW(Teilnehmer[[#Headers],[Team]]),ROWS('LG Kernen'!$B$3:B11)))," ")</f>
        <v>32</v>
      </c>
      <c r="B11" s="20" t="str">
        <f>IF(A11=" "," ",INDEX(Teilnehmer[Name],'LG Kernen'!A11))</f>
        <v>Müller</v>
      </c>
      <c r="C11" s="27" t="str">
        <f>IF(A11=" "," ",INDEX(Teilnehmer[Vorname],'LG Kernen'!A11))</f>
        <v>Mika</v>
      </c>
      <c r="D11" s="20">
        <f>IF($A11=" "," ",INDEX(Teilnehmer[Wurf 1],'LG Kernen'!$A11))</f>
        <v>10</v>
      </c>
      <c r="E11" s="21">
        <f>IF($A11=" "," ",INDEX(Teilnehmer[Wurf 2],'LG Kernen'!$A11))</f>
        <v>7</v>
      </c>
      <c r="F11" s="21">
        <f>IF($A11=" "," ",INDEX(Teilnehmer[Wurf 3],'LG Kernen'!$A11))</f>
        <v>9</v>
      </c>
      <c r="G11" s="21">
        <f>IF($A11=" "," ",INDEX(Teilnehmer[Wurf 4],'LG Kernen'!$A11))</f>
        <v>8</v>
      </c>
      <c r="H11" s="24">
        <f t="shared" si="1"/>
        <v>27</v>
      </c>
      <c r="I11" s="20">
        <f>IF(A11=" "," ",INDEX(Teilnehmer[Hürden 1],'LG Kernen'!A11))</f>
        <v>6.4</v>
      </c>
      <c r="J11" s="21">
        <f>IF(A11=" "," ",INDEX(Teilnehmer[Hürden 2],'LG Kernen'!A11))</f>
        <v>6.3</v>
      </c>
      <c r="K11" s="24">
        <f t="shared" si="2"/>
        <v>6.3</v>
      </c>
      <c r="L11" s="21">
        <f>IF($A11=" "," ",INDEX(Teilnehmer[Stabweit 1],'LG Kernen'!$A11))</f>
        <v>11</v>
      </c>
      <c r="M11" s="21">
        <f>IF($A11=" "," ",INDEX(Teilnehmer[Stabweit 2],'LG Kernen'!$A11))</f>
        <v>11</v>
      </c>
      <c r="N11" s="21">
        <f>IF($A11=" "," ",INDEX(Teilnehmer[Stabweit 3],'LG Kernen'!$A11))</f>
        <v>12</v>
      </c>
      <c r="O11" s="22">
        <f t="shared" si="0"/>
        <v>23</v>
      </c>
      <c r="P11" s="47">
        <f>IF($A11=" "," ",INDEX(Teilnehmer[Springen 1],'LG Kernen'!$A11))</f>
        <v>7.1</v>
      </c>
      <c r="Q11" s="22">
        <f>IF($A11=" "," ",INDEX(Teilnehmer[Springen 2],'LG Kernen'!$A11))</f>
        <v>7.4</v>
      </c>
      <c r="R11" s="52">
        <f t="shared" si="3"/>
        <v>7.1</v>
      </c>
    </row>
    <row r="12" spans="1:19" s="3" customFormat="1" x14ac:dyDescent="0.2">
      <c r="A12" s="38" t="str">
        <f>IF(ROWS($B$3:B12)&lt;=$A$1,INDEX(Teilnehmer[Nr.],_xlfn.AGGREGATE(15,3,(Teilnehmer[Team]='LG Kernen'!$B$1)/(Teilnehmer[Team]='LG Kernen'!$B$1)*ROW(Teilnehmer[Team])-ROW(Teilnehmer[[#Headers],[Team]]),ROWS('LG Kernen'!$B$3:B12)))," ")</f>
        <v xml:space="preserve"> </v>
      </c>
      <c r="B12" s="20" t="str">
        <f>IF(A12=" "," ",INDEX(Teilnehmer[Name],'LG Kernen'!A12))</f>
        <v xml:space="preserve"> </v>
      </c>
      <c r="C12" s="27" t="str">
        <f>IF(A12=" "," ",INDEX(Teilnehmer[Vorname],'LG Kernen'!A12))</f>
        <v xml:space="preserve"> </v>
      </c>
      <c r="D12" s="20" t="str">
        <f>IF($A12=" "," ",INDEX(Teilnehmer[Wurf 1],'LG Kernen'!$A12))</f>
        <v xml:space="preserve"> </v>
      </c>
      <c r="E12" s="21" t="str">
        <f>IF($A12=" "," ",INDEX(Teilnehmer[Wurf 2],'LG Kernen'!$A12))</f>
        <v xml:space="preserve"> </v>
      </c>
      <c r="F12" s="21" t="str">
        <f>IF($A12=" "," ",INDEX(Teilnehmer[Wurf 3],'LG Kernen'!$A12))</f>
        <v xml:space="preserve"> </v>
      </c>
      <c r="G12" s="21" t="str">
        <f>IF($A12=" "," ",INDEX(Teilnehmer[Wurf 4],'LG Kernen'!$A12))</f>
        <v xml:space="preserve"> </v>
      </c>
      <c r="H12" s="24" t="str">
        <f t="shared" si="1"/>
        <v xml:space="preserve"> </v>
      </c>
      <c r="I12" s="20" t="str">
        <f>IF(A12=" "," ",INDEX(Teilnehmer[Hürden 1],'LG Kernen'!A12))</f>
        <v xml:space="preserve"> </v>
      </c>
      <c r="J12" s="21" t="str">
        <f>IF(A12=" "," ",INDEX(Teilnehmer[Hürden 2],'LG Kernen'!A12))</f>
        <v xml:space="preserve"> </v>
      </c>
      <c r="K12" s="24" t="str">
        <f t="shared" si="2"/>
        <v xml:space="preserve"> </v>
      </c>
      <c r="L12" s="21" t="str">
        <f>IF($A12=" "," ",INDEX(Teilnehmer[Stabweit 1],'LG Kernen'!$A12))</f>
        <v xml:space="preserve"> </v>
      </c>
      <c r="M12" s="21" t="str">
        <f>IF($A12=" "," ",INDEX(Teilnehmer[Stabweit 2],'LG Kernen'!$A12))</f>
        <v xml:space="preserve"> </v>
      </c>
      <c r="N12" s="21" t="str">
        <f>IF($A12=" "," ",INDEX(Teilnehmer[Stabweit 3],'LG Kernen'!$A12))</f>
        <v xml:space="preserve"> </v>
      </c>
      <c r="O12" s="22" t="str">
        <f t="shared" si="0"/>
        <v xml:space="preserve"> </v>
      </c>
      <c r="P12" s="47" t="str">
        <f>IF($A12=" "," ",INDEX(Teilnehmer[Springen 1],'LG Kernen'!$A12))</f>
        <v xml:space="preserve"> </v>
      </c>
      <c r="Q12" s="22" t="str">
        <f>IF($A12=" "," ",INDEX(Teilnehmer[Springen 2],'LG Kernen'!$A12))</f>
        <v xml:space="preserve"> </v>
      </c>
      <c r="R12" s="52" t="str">
        <f t="shared" si="3"/>
        <v xml:space="preserve"> </v>
      </c>
    </row>
    <row r="13" spans="1:19" s="3" customFormat="1" x14ac:dyDescent="0.2">
      <c r="A13" s="38" t="str">
        <f>IF(ROWS($B$3:B13)&lt;=$A$1,INDEX(Teilnehmer[Nr.],_xlfn.AGGREGATE(15,3,(Teilnehmer[Team]='LG Kernen'!$B$1)/(Teilnehmer[Team]='LG Kernen'!$B$1)*ROW(Teilnehmer[Team])-ROW(Teilnehmer[[#Headers],[Team]]),ROWS('LG Kernen'!$B$3:B13)))," ")</f>
        <v xml:space="preserve"> </v>
      </c>
      <c r="B13" s="20" t="str">
        <f>IF(A13=" "," ",INDEX(Teilnehmer[Name],'LG Kernen'!A13))</f>
        <v xml:space="preserve"> </v>
      </c>
      <c r="C13" s="27" t="str">
        <f>IF(A13=" "," ",INDEX(Teilnehmer[Vorname],'LG Kernen'!A13))</f>
        <v xml:space="preserve"> </v>
      </c>
      <c r="D13" s="20" t="str">
        <f>IF($A13=" "," ",INDEX(Teilnehmer[Wurf 1],'LG Kernen'!$A13))</f>
        <v xml:space="preserve"> </v>
      </c>
      <c r="E13" s="21" t="str">
        <f>IF($A13=" "," ",INDEX(Teilnehmer[Wurf 2],'LG Kernen'!$A13))</f>
        <v xml:space="preserve"> </v>
      </c>
      <c r="F13" s="21" t="str">
        <f>IF($A13=" "," ",INDEX(Teilnehmer[Wurf 3],'LG Kernen'!$A13))</f>
        <v xml:space="preserve"> </v>
      </c>
      <c r="G13" s="21" t="str">
        <f>IF($A13=" "," ",INDEX(Teilnehmer[Wurf 4],'LG Kernen'!$A13))</f>
        <v xml:space="preserve"> </v>
      </c>
      <c r="H13" s="24" t="str">
        <f t="shared" si="1"/>
        <v xml:space="preserve"> </v>
      </c>
      <c r="I13" s="20" t="str">
        <f>IF(A13=" "," ",INDEX(Teilnehmer[Hürden 1],'LG Kernen'!A13))</f>
        <v xml:space="preserve"> </v>
      </c>
      <c r="J13" s="21" t="str">
        <f>IF(A13=" "," ",INDEX(Teilnehmer[Hürden 2],'LG Kernen'!A13))</f>
        <v xml:space="preserve"> </v>
      </c>
      <c r="K13" s="24" t="str">
        <f t="shared" si="2"/>
        <v xml:space="preserve"> </v>
      </c>
      <c r="L13" s="21" t="str">
        <f>IF($A13=" "," ",INDEX(Teilnehmer[Stabweit 1],'LG Kernen'!$A13))</f>
        <v xml:space="preserve"> </v>
      </c>
      <c r="M13" s="21" t="str">
        <f>IF($A13=" "," ",INDEX(Teilnehmer[Stabweit 2],'LG Kernen'!$A13))</f>
        <v xml:space="preserve"> </v>
      </c>
      <c r="N13" s="21" t="str">
        <f>IF($A13=" "," ",INDEX(Teilnehmer[Stabweit 3],'LG Kernen'!$A13))</f>
        <v xml:space="preserve"> </v>
      </c>
      <c r="O13" s="22" t="str">
        <f t="shared" si="0"/>
        <v xml:space="preserve"> </v>
      </c>
      <c r="P13" s="48" t="str">
        <f>IF($A13=" "," ",INDEX(Teilnehmer[Springen 1],'LG Kernen'!$A13))</f>
        <v xml:space="preserve"> </v>
      </c>
      <c r="Q13" s="49" t="str">
        <f>IF($A13=" "," ",INDEX(Teilnehmer[Springen 2],'LG Kernen'!$A13))</f>
        <v xml:space="preserve"> </v>
      </c>
      <c r="R13" s="52" t="str">
        <f>IF($A13=" "," ",MIN(P13:Q13))</f>
        <v xml:space="preserve"> </v>
      </c>
    </row>
    <row r="14" spans="1:19" s="3" customFormat="1" ht="15.75" thickBot="1" x14ac:dyDescent="0.25">
      <c r="A14" s="39" t="s">
        <v>2</v>
      </c>
      <c r="B14" s="30"/>
      <c r="C14" s="31"/>
      <c r="D14" s="30"/>
      <c r="E14" s="32"/>
      <c r="F14" s="32"/>
      <c r="G14" s="32"/>
      <c r="H14" s="33">
        <f>_xlfn.AGGREGATE(14,4,H3:H13,1) + _xlfn.AGGREGATE(14,4,H3:H13,2) + _xlfn.AGGREGATE(14,4,H3:H13,3) + _xlfn.AGGREGATE(14,4,H3:H13,4) + _xlfn.AGGREGATE(14,4,H3:H13,5) + _xlfn.AGGREGATE(14,4,H3:H13,6)</f>
        <v>191</v>
      </c>
      <c r="I14" s="30"/>
      <c r="J14" s="32"/>
      <c r="K14" s="33">
        <f>_xlfn.AGGREGATE(15,4,K3:K13,1) + _xlfn.AGGREGATE(15,4,K3:K13,2) + _xlfn.AGGREGATE(15,4,K3:K13,3) + _xlfn.AGGREGATE(15,4,K3:K13,4) + _xlfn.AGGREGATE(15,4,K3:K13,5) + _xlfn.AGGREGATE(15,4,K3:K13,6)</f>
        <v>35.6</v>
      </c>
      <c r="L14" s="32"/>
      <c r="M14" s="32"/>
      <c r="N14" s="32"/>
      <c r="O14" s="32">
        <f>_xlfn.AGGREGATE(14,4,O3:O13,1) + _xlfn.AGGREGATE(14,4,O3:O13,2) + _xlfn.AGGREGATE(14,4,O3:O13,3) + _xlfn.AGGREGATE(14,4,O3:O13,4) + _xlfn.AGGREGATE(14,4,O3:O13,5) + _xlfn.AGGREGATE(14,4,O3:O13,6)</f>
        <v>131</v>
      </c>
      <c r="P14" s="50"/>
      <c r="Q14" s="51"/>
      <c r="R14" s="53">
        <f>_xlfn.AGGREGATE(15,4,R3:R13,1) + _xlfn.AGGREGATE(15,4,R3:R13,2) + _xlfn.AGGREGATE(15,4,R3:R13,3) + _xlfn.AGGREGATE(15,4,R3:R13,4) + _xlfn.AGGREGATE(15,4,R3:R13,5) + _xlfn.AGGREGATE(15,4,R3:R13,6)</f>
        <v>45.1</v>
      </c>
    </row>
    <row r="15" spans="1:19" s="3" customFormat="1" x14ac:dyDescent="0.2">
      <c r="A15" s="28" t="str">
        <f>IF(ROWS($B$3:B15)&lt;=$A$1,INDEX(Teilnehmer[Nr.],_xlfn.AGGREGATE(15,3,(Teilnehmer[Team]='LG Kernen'!$B$1)/(Teilnehmer[Team]='LG Kernen'!$B$1)*ROW(Teilnehmer[Team])-ROW(Teilnehmer[[#Headers],[Team]]),ROWS('LG Kernen'!$B$3:B15))),"")</f>
        <v/>
      </c>
      <c r="B15" s="8"/>
      <c r="C15" s="12"/>
      <c r="D15" s="8"/>
      <c r="E15" s="8"/>
      <c r="F15" s="8"/>
      <c r="G15" s="8"/>
      <c r="H15" s="8"/>
      <c r="I15" s="8"/>
      <c r="J15" s="8"/>
      <c r="K15" s="8"/>
      <c r="L15" s="8"/>
      <c r="M15" s="8"/>
      <c r="N15" s="8"/>
      <c r="O15" s="8"/>
    </row>
    <row r="16" spans="1:19" s="3" customFormat="1" x14ac:dyDescent="0.2">
      <c r="A16" s="28"/>
      <c r="B16" s="8"/>
      <c r="C16" s="12"/>
      <c r="D16" s="8"/>
      <c r="E16" s="8"/>
      <c r="F16" s="8"/>
      <c r="G16" s="8"/>
      <c r="H16" s="8"/>
      <c r="I16" s="8"/>
      <c r="J16" s="8"/>
      <c r="K16" s="8"/>
      <c r="L16" s="8"/>
      <c r="M16" s="8"/>
      <c r="N16" s="8"/>
      <c r="O16" s="8"/>
    </row>
    <row r="17" spans="1:15" s="3" customFormat="1" x14ac:dyDescent="0.2">
      <c r="A17" s="28"/>
      <c r="B17" s="8"/>
      <c r="C17" s="12"/>
      <c r="D17" s="8"/>
      <c r="E17" s="8"/>
      <c r="F17" s="8"/>
      <c r="G17" s="8"/>
      <c r="H17" s="8"/>
      <c r="I17" s="8"/>
      <c r="J17" s="8"/>
      <c r="K17" s="8"/>
      <c r="L17" s="8"/>
      <c r="M17" s="8"/>
      <c r="N17" s="8"/>
      <c r="O17" s="8"/>
    </row>
    <row r="18" spans="1:15" s="3" customFormat="1" x14ac:dyDescent="0.2">
      <c r="A18" s="28"/>
      <c r="B18" s="8"/>
      <c r="C18" s="12"/>
      <c r="D18" s="8"/>
      <c r="E18" s="8"/>
      <c r="F18" s="8"/>
      <c r="G18" s="8"/>
      <c r="H18" s="8"/>
      <c r="I18" s="8"/>
      <c r="J18" s="8"/>
      <c r="K18" s="8"/>
      <c r="L18" s="8"/>
      <c r="M18" s="8"/>
      <c r="N18" s="8"/>
      <c r="O18" s="8"/>
    </row>
    <row r="19" spans="1:15" s="3" customFormat="1" x14ac:dyDescent="0.2">
      <c r="A19" s="28"/>
      <c r="B19" s="8"/>
      <c r="C19" s="12"/>
      <c r="D19" s="8"/>
      <c r="E19" s="8"/>
      <c r="F19" s="8"/>
      <c r="G19" s="8"/>
      <c r="H19" s="8"/>
      <c r="I19" s="8"/>
      <c r="J19" s="8"/>
      <c r="K19" s="8"/>
      <c r="L19" s="8"/>
      <c r="M19" s="8"/>
      <c r="N19" s="8"/>
      <c r="O19" s="8"/>
    </row>
    <row r="20" spans="1:15" s="3" customFormat="1" x14ac:dyDescent="0.2">
      <c r="A20" s="28"/>
      <c r="B20" s="8"/>
      <c r="C20" s="12"/>
      <c r="D20" s="8"/>
      <c r="E20" s="8"/>
      <c r="F20" s="8"/>
      <c r="G20" s="8"/>
      <c r="H20" s="8"/>
      <c r="I20" s="8"/>
      <c r="J20" s="8"/>
      <c r="K20" s="8"/>
      <c r="L20" s="8"/>
      <c r="M20" s="8"/>
      <c r="N20" s="8"/>
      <c r="O20" s="8"/>
    </row>
    <row r="21" spans="1:15" s="3" customFormat="1" x14ac:dyDescent="0.2">
      <c r="A21" s="28"/>
      <c r="B21" s="8"/>
      <c r="C21" s="12"/>
      <c r="D21" s="8"/>
      <c r="E21" s="8"/>
      <c r="F21" s="8"/>
      <c r="G21" s="8"/>
      <c r="H21" s="8"/>
      <c r="I21" s="8"/>
      <c r="J21" s="8"/>
      <c r="K21" s="8"/>
      <c r="L21" s="8"/>
      <c r="M21" s="8"/>
      <c r="N21" s="8"/>
      <c r="O21" s="8"/>
    </row>
    <row r="22" spans="1:15" s="3" customFormat="1" x14ac:dyDescent="0.2">
      <c r="A22" s="28"/>
      <c r="B22" s="8"/>
      <c r="C22" s="12"/>
      <c r="D22" s="8"/>
      <c r="E22" s="8"/>
      <c r="F22" s="8"/>
      <c r="G22" s="8"/>
      <c r="H22" s="8"/>
      <c r="I22" s="8"/>
      <c r="J22" s="8"/>
      <c r="K22" s="8"/>
      <c r="L22" s="8"/>
      <c r="M22" s="8"/>
      <c r="N22" s="8"/>
      <c r="O22" s="8"/>
    </row>
    <row r="23" spans="1:15" s="3" customFormat="1" x14ac:dyDescent="0.2">
      <c r="A23" s="28"/>
      <c r="B23" s="8"/>
      <c r="C23" s="12"/>
      <c r="D23" s="8"/>
      <c r="E23" s="8"/>
      <c r="F23" s="8"/>
      <c r="G23" s="8"/>
      <c r="H23" s="8"/>
      <c r="I23" s="8"/>
      <c r="J23" s="8"/>
      <c r="K23" s="8"/>
      <c r="L23" s="8"/>
      <c r="M23" s="8"/>
      <c r="N23" s="8"/>
      <c r="O23" s="8"/>
    </row>
    <row r="24" spans="1:15" s="3" customFormat="1" x14ac:dyDescent="0.2">
      <c r="A24" s="28"/>
      <c r="B24" s="8"/>
      <c r="C24" s="12"/>
      <c r="D24" s="8"/>
      <c r="E24" s="8"/>
      <c r="F24" s="8"/>
      <c r="G24" s="8"/>
      <c r="H24" s="8"/>
      <c r="I24" s="8"/>
      <c r="J24" s="8"/>
      <c r="K24" s="8"/>
      <c r="L24" s="8"/>
      <c r="M24" s="8"/>
      <c r="N24" s="8"/>
      <c r="O24" s="8"/>
    </row>
    <row r="25" spans="1:15" x14ac:dyDescent="0.2">
      <c r="C25" s="9"/>
    </row>
    <row r="26" spans="1:15" x14ac:dyDescent="0.2">
      <c r="C26" s="9"/>
    </row>
    <row r="27" spans="1:15" x14ac:dyDescent="0.2">
      <c r="C27" s="9"/>
    </row>
    <row r="28" spans="1:15" x14ac:dyDescent="0.2">
      <c r="C28" s="9"/>
    </row>
    <row r="29" spans="1:15" x14ac:dyDescent="0.2">
      <c r="C29" s="9"/>
    </row>
  </sheetData>
  <mergeCells count="4">
    <mergeCell ref="D1:H1"/>
    <mergeCell ref="I1:K1"/>
    <mergeCell ref="L1:O1"/>
    <mergeCell ref="P1:R1"/>
  </mergeCells>
  <conditionalFormatting sqref="N31:O67 A31:I67 A68:O1048576 A1:B1 A3:P3 P4:P13 A2:O2 Q3:Q13 A4:O30">
    <cfRule type="cellIs" dxfId="30" priority="4" operator="notEqual">
      <formula>""</formula>
    </cfRule>
  </conditionalFormatting>
  <conditionalFormatting sqref="D1">
    <cfRule type="cellIs" dxfId="29" priority="3" operator="notEqual">
      <formula>""</formula>
    </cfRule>
  </conditionalFormatting>
  <conditionalFormatting sqref="I1">
    <cfRule type="cellIs" dxfId="28" priority="2" operator="notEqual">
      <formula>""</formula>
    </cfRule>
  </conditionalFormatting>
  <conditionalFormatting sqref="R14">
    <cfRule type="cellIs" dxfId="27" priority="1" operator="notEqual">
      <formula>""</formula>
    </cfRule>
  </conditionalFormatting>
  <printOptions gridLines="1"/>
  <pageMargins left="0.19685039370078741" right="0.19685039370078741" top="0.39370078740157483" bottom="0.62992125984251968" header="0.23622047244094491" footer="0.51181102362204722"/>
  <pageSetup paperSize="9" scale="4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Teams</vt:lpstr>
      <vt:lpstr>Teilnehmer erfassen</vt:lpstr>
      <vt:lpstr>Auswertung</vt:lpstr>
      <vt:lpstr>VfL Winterbach 1</vt:lpstr>
      <vt:lpstr>VfL Winterbach 2</vt:lpstr>
      <vt:lpstr>TSV Schmiden</vt:lpstr>
      <vt:lpstr>SG Schorndorf</vt:lpstr>
      <vt:lpstr>SV Remshalden</vt:lpstr>
      <vt:lpstr>LG Kernen</vt:lpstr>
      <vt:lpstr>TSF Welzheim</vt:lpstr>
      <vt:lpstr>LG Weissacher Tal</vt:lpstr>
      <vt:lpstr>SG Weinstadt 1</vt:lpstr>
      <vt:lpstr>SG Weinstadt 2</vt:lpstr>
      <vt:lpstr>SV Winnenden</vt:lpstr>
      <vt:lpstr>LG Limes-Rems</vt:lpstr>
      <vt:lpstr>Winterbach 1 (Backup)</vt:lpstr>
      <vt:lpstr>'LG Kernen'!TeamNamen</vt:lpstr>
      <vt:lpstr>'LG Limes-Rems'!TeamNamen</vt:lpstr>
      <vt:lpstr>'LG Weissacher Tal'!TeamNamen</vt:lpstr>
      <vt:lpstr>'SG Schorndorf'!TeamNamen</vt:lpstr>
      <vt:lpstr>'SG Weinstadt 1'!TeamNamen</vt:lpstr>
      <vt:lpstr>'SG Weinstadt 2'!TeamNamen</vt:lpstr>
      <vt:lpstr>'SV Remshalden'!TeamNamen</vt:lpstr>
      <vt:lpstr>'SV Winnenden'!TeamNamen</vt:lpstr>
      <vt:lpstr>'TSF Welzheim'!TeamNamen</vt:lpstr>
      <vt:lpstr>'TSV Schmiden'!TeamNamen</vt:lpstr>
      <vt:lpstr>'VfL Winterbach 2'!TeamNamen</vt:lpstr>
      <vt:lpstr>'Winterbach 1 (Backup)'!TeamNamen</vt:lpstr>
      <vt:lpstr>TeamNamen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Inge Rieger</cp:lastModifiedBy>
  <cp:lastPrinted>2018-09-15T09:22:12Z</cp:lastPrinted>
  <dcterms:created xsi:type="dcterms:W3CDTF">2005-07-12T12:45:46Z</dcterms:created>
  <dcterms:modified xsi:type="dcterms:W3CDTF">2019-07-21T08:52:47Z</dcterms:modified>
</cp:coreProperties>
</file>