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slicerCaches/slicerCache1.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codeName="{9351B8E1-9728-8E5E-8161-817DCB669FF3}"/>
  <workbookPr codeName="DieseArbeitsmappe" defaultThemeVersion="124226"/>
  <bookViews>
    <workbookView xWindow="-105" yWindow="-105" windowWidth="22695" windowHeight="13740" tabRatio="882" firstSheet="1" activeTab="2"/>
  </bookViews>
  <sheets>
    <sheet name="Teams" sheetId="11" r:id="rId1"/>
    <sheet name="Teilnehmer erfassen" sheetId="1" r:id="rId2"/>
    <sheet name="Auswertung" sheetId="183" r:id="rId3"/>
    <sheet name="VfL Winterbach 1" sheetId="18" r:id="rId4"/>
    <sheet name="VfL Winterbach 2" sheetId="280" r:id="rId5"/>
    <sheet name="TSV Schmiden" sheetId="281" r:id="rId6"/>
    <sheet name="TV Murrhardt-SV Remshalden" sheetId="282" r:id="rId7"/>
    <sheet name="SG Schorndorf" sheetId="283" r:id="rId8"/>
    <sheet name="LG Weissacher Tal" sheetId="284" r:id="rId9"/>
    <sheet name="TSF Welzheim" sheetId="285" r:id="rId10"/>
    <sheet name="SG Weinstadt" sheetId="286" r:id="rId11"/>
    <sheet name="VfL Waiblingen" sheetId="287" r:id="rId12"/>
    <sheet name="VfL Winterbach 1 (Backup)" sheetId="243" state="hidden" r:id="rId13"/>
  </sheets>
  <definedNames>
    <definedName name="_xlnm._FilterDatabase" localSheetId="2" hidden="1">Auswertung!#REF!</definedName>
    <definedName name="_xlnm._FilterDatabase" localSheetId="8" hidden="1">'LG Weissacher Tal'!#REF!</definedName>
    <definedName name="_xlnm._FilterDatabase" localSheetId="7" hidden="1">'SG Schorndorf'!#REF!</definedName>
    <definedName name="_xlnm._FilterDatabase" localSheetId="10" hidden="1">'SG Weinstadt'!#REF!</definedName>
    <definedName name="_xlnm._FilterDatabase" localSheetId="0" hidden="1">Teams!#REF!</definedName>
    <definedName name="_xlnm._FilterDatabase" localSheetId="1" hidden="1">'Teilnehmer erfassen'!#REF!</definedName>
    <definedName name="_xlnm._FilterDatabase" localSheetId="9" hidden="1">'TSF Welzheim'!#REF!</definedName>
    <definedName name="_xlnm._FilterDatabase" localSheetId="5" hidden="1">'TSV Schmiden'!#REF!</definedName>
    <definedName name="_xlnm._FilterDatabase" localSheetId="6" hidden="1">'TV Murrhardt-SV Remshalden'!#REF!</definedName>
    <definedName name="_xlnm._FilterDatabase" localSheetId="11" hidden="1">'VfL Waiblingen'!#REF!</definedName>
    <definedName name="_xlnm._FilterDatabase" localSheetId="3" hidden="1">'VfL Winterbach 1'!#REF!</definedName>
    <definedName name="_xlnm._FilterDatabase" localSheetId="12" hidden="1">'VfL Winterbach 1 (Backup)'!#REF!</definedName>
    <definedName name="_xlnm._FilterDatabase" localSheetId="4" hidden="1">'VfL Winterbach 2'!#REF!</definedName>
    <definedName name="Datenschnitt_AKL">#N/A</definedName>
    <definedName name="_xlnm.Print_Area" localSheetId="12">'VfL Winterbach 1 (Backup)'!#REF!</definedName>
    <definedName name="TeamNamen" localSheetId="8">Teams[Team]</definedName>
    <definedName name="TeamNamen" localSheetId="7">Teams[Team]</definedName>
    <definedName name="TeamNamen" localSheetId="10">Teams[Team]</definedName>
    <definedName name="TeamNamen" localSheetId="9">Teams[Team]</definedName>
    <definedName name="TeamNamen" localSheetId="5">Teams[Team]</definedName>
    <definedName name="TeamNamen" localSheetId="6">Teams[Team]</definedName>
    <definedName name="TeamNamen" localSheetId="11">Teams[Team]</definedName>
    <definedName name="TeamNamen" localSheetId="12">Teams[Team]</definedName>
    <definedName name="TeamNamen" localSheetId="4">Teams[Team]</definedName>
    <definedName name="TeamNamen">Teams[Team]</definedName>
  </definedNames>
  <calcPr calcId="145621"/>
  <extLst>
    <ext xmlns:x15="http://schemas.microsoft.com/office/spreadsheetml/2010/11/main" uri="{46BE6895-7355-4a93-B00E-2C351335B9C9}">
      <x15:slicerCaches xmlns:x14="http://schemas.microsoft.com/office/spreadsheetml/2009/9/main">
        <x14:slicerCache r:id="rId14"/>
      </x15:slicerCaches>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287" l="1"/>
  <c r="A15" i="287" s="1"/>
  <c r="A1" i="286"/>
  <c r="A15" i="286" s="1"/>
  <c r="A1" i="285"/>
  <c r="A15" i="285" s="1"/>
  <c r="A1" i="284"/>
  <c r="A15" i="284" s="1"/>
  <c r="A1" i="283"/>
  <c r="A5" i="283" s="1"/>
  <c r="A1" i="282"/>
  <c r="A15" i="282" s="1"/>
  <c r="A1" i="281"/>
  <c r="A15" i="281" s="1"/>
  <c r="A1" i="280"/>
  <c r="A15" i="280" s="1"/>
  <c r="A3" i="287" l="1"/>
  <c r="N3" i="287" s="1"/>
  <c r="A5" i="287"/>
  <c r="M5" i="287" s="1"/>
  <c r="A9" i="287"/>
  <c r="M9" i="287" s="1"/>
  <c r="A13" i="287"/>
  <c r="L13" i="287" s="1"/>
  <c r="R3" i="287"/>
  <c r="C5" i="287"/>
  <c r="A4" i="287"/>
  <c r="A8" i="287"/>
  <c r="A12" i="287"/>
  <c r="A7" i="287"/>
  <c r="A11" i="287"/>
  <c r="A6" i="287"/>
  <c r="A10" i="287"/>
  <c r="A8" i="286"/>
  <c r="A3" i="286"/>
  <c r="A7" i="286"/>
  <c r="A11" i="286"/>
  <c r="A4" i="286"/>
  <c r="A6" i="286"/>
  <c r="A10" i="286"/>
  <c r="A12" i="286"/>
  <c r="A5" i="286"/>
  <c r="A9" i="286"/>
  <c r="A13" i="286"/>
  <c r="A4" i="285"/>
  <c r="A8" i="285"/>
  <c r="A12" i="285"/>
  <c r="A3" i="285"/>
  <c r="A7" i="285"/>
  <c r="A11" i="285"/>
  <c r="A6" i="285"/>
  <c r="A10" i="285"/>
  <c r="A5" i="285"/>
  <c r="A9" i="285"/>
  <c r="A13" i="285"/>
  <c r="A7" i="284"/>
  <c r="A11" i="284"/>
  <c r="A8" i="284"/>
  <c r="A6" i="284"/>
  <c r="A10" i="284"/>
  <c r="A4" i="284"/>
  <c r="A12" i="284"/>
  <c r="A3" i="284"/>
  <c r="A5" i="284"/>
  <c r="A9" i="284"/>
  <c r="A13" i="284"/>
  <c r="G5" i="283"/>
  <c r="C5" i="283"/>
  <c r="N5" i="283"/>
  <c r="I5" i="283"/>
  <c r="D5" i="283"/>
  <c r="R5" i="283"/>
  <c r="M5" i="283"/>
  <c r="B5" i="283"/>
  <c r="Q5" i="283"/>
  <c r="F5" i="283"/>
  <c r="J5" i="283"/>
  <c r="E5" i="283"/>
  <c r="L5" i="283"/>
  <c r="P5" i="283"/>
  <c r="A15" i="283"/>
  <c r="A13" i="283"/>
  <c r="A9" i="283"/>
  <c r="A10" i="283"/>
  <c r="A11" i="283"/>
  <c r="A7" i="283"/>
  <c r="A3" i="283"/>
  <c r="A12" i="283"/>
  <c r="A8" i="283"/>
  <c r="A4" i="283"/>
  <c r="A6" i="283"/>
  <c r="A3" i="282"/>
  <c r="A7" i="282"/>
  <c r="A11" i="282"/>
  <c r="A8" i="282"/>
  <c r="A12" i="282"/>
  <c r="A6" i="282"/>
  <c r="A10" i="282"/>
  <c r="A4" i="282"/>
  <c r="A5" i="282"/>
  <c r="A9" i="282"/>
  <c r="A13" i="282"/>
  <c r="A4" i="281"/>
  <c r="A8" i="281"/>
  <c r="A12" i="281"/>
  <c r="A3" i="281"/>
  <c r="A7" i="281"/>
  <c r="A11" i="281"/>
  <c r="A6" i="281"/>
  <c r="A10" i="281"/>
  <c r="A5" i="281"/>
  <c r="A9" i="281"/>
  <c r="A13" i="281"/>
  <c r="A4" i="280"/>
  <c r="A8" i="280"/>
  <c r="A12" i="280"/>
  <c r="A3" i="280"/>
  <c r="A7" i="280"/>
  <c r="A11" i="280"/>
  <c r="A6" i="280"/>
  <c r="A10" i="280"/>
  <c r="A5" i="280"/>
  <c r="A9" i="280"/>
  <c r="A13" i="280"/>
  <c r="A1" i="243"/>
  <c r="A11" i="243" s="1"/>
  <c r="C2" i="11"/>
  <c r="J5" i="287" l="1"/>
  <c r="K5" i="283"/>
  <c r="E9" i="287"/>
  <c r="D5" i="287"/>
  <c r="G5" i="287"/>
  <c r="P5" i="287"/>
  <c r="F5" i="287"/>
  <c r="J9" i="287"/>
  <c r="O5" i="283"/>
  <c r="G9" i="287"/>
  <c r="L3" i="287"/>
  <c r="S13" i="287"/>
  <c r="I5" i="287"/>
  <c r="K5" i="287" s="1"/>
  <c r="L5" i="287"/>
  <c r="R9" i="287"/>
  <c r="E5" i="287"/>
  <c r="I3" i="287"/>
  <c r="B9" i="287"/>
  <c r="L9" i="287"/>
  <c r="J3" i="287"/>
  <c r="Q5" i="287"/>
  <c r="N5" i="287"/>
  <c r="P13" i="287"/>
  <c r="E3" i="287"/>
  <c r="B3" i="287"/>
  <c r="F13" i="287"/>
  <c r="C13" i="287"/>
  <c r="S5" i="283"/>
  <c r="B5" i="287"/>
  <c r="R5" i="287"/>
  <c r="Q9" i="287"/>
  <c r="S9" i="287" s="1"/>
  <c r="N9" i="287"/>
  <c r="D9" i="287"/>
  <c r="G3" i="287"/>
  <c r="I9" i="287"/>
  <c r="D3" i="287"/>
  <c r="F3" i="287"/>
  <c r="F9" i="287"/>
  <c r="C9" i="287"/>
  <c r="P9" i="287"/>
  <c r="C3" i="287"/>
  <c r="M3" i="287"/>
  <c r="Q3" i="287"/>
  <c r="S3" i="287" s="1"/>
  <c r="P3" i="287"/>
  <c r="J13" i="287"/>
  <c r="G13" i="287"/>
  <c r="D13" i="287"/>
  <c r="M13" i="287"/>
  <c r="N13" i="287"/>
  <c r="K13" i="287"/>
  <c r="H13" i="287"/>
  <c r="Q13" i="287"/>
  <c r="I13" i="287"/>
  <c r="E13" i="287"/>
  <c r="B13" i="287"/>
  <c r="R13" i="287"/>
  <c r="O13" i="287"/>
  <c r="Q6" i="287"/>
  <c r="M6" i="287"/>
  <c r="I6" i="287"/>
  <c r="E6" i="287"/>
  <c r="P6" i="287"/>
  <c r="G6" i="287"/>
  <c r="C6" i="287"/>
  <c r="N6" i="287"/>
  <c r="F6" i="287"/>
  <c r="J6" i="287"/>
  <c r="B6" i="287"/>
  <c r="L6" i="287"/>
  <c r="D6" i="287"/>
  <c r="R6" i="287"/>
  <c r="G8" i="287"/>
  <c r="C8" i="287"/>
  <c r="R8" i="287"/>
  <c r="N8" i="287"/>
  <c r="J8" i="287"/>
  <c r="F8" i="287"/>
  <c r="B8" i="287"/>
  <c r="Q8" i="287"/>
  <c r="M8" i="287"/>
  <c r="I8" i="287"/>
  <c r="E8" i="287"/>
  <c r="P8" i="287"/>
  <c r="D8" i="287"/>
  <c r="L8" i="287"/>
  <c r="R11" i="287"/>
  <c r="N11" i="287"/>
  <c r="J11" i="287"/>
  <c r="F11" i="287"/>
  <c r="B11" i="287"/>
  <c r="Q11" i="287"/>
  <c r="M11" i="287"/>
  <c r="I11" i="287"/>
  <c r="E11" i="287"/>
  <c r="P11" i="287"/>
  <c r="L11" i="287"/>
  <c r="D11" i="287"/>
  <c r="G11" i="287"/>
  <c r="C11" i="287"/>
  <c r="G4" i="287"/>
  <c r="C4" i="287"/>
  <c r="Q4" i="287"/>
  <c r="M4" i="287"/>
  <c r="I4" i="287"/>
  <c r="E4" i="287"/>
  <c r="P4" i="287"/>
  <c r="L4" i="287"/>
  <c r="D4" i="287"/>
  <c r="R4" i="287"/>
  <c r="J4" i="287"/>
  <c r="B4" i="287"/>
  <c r="N4" i="287"/>
  <c r="F4" i="287"/>
  <c r="R7" i="287"/>
  <c r="N7" i="287"/>
  <c r="J7" i="287"/>
  <c r="F7" i="287"/>
  <c r="B7" i="287"/>
  <c r="M7" i="287"/>
  <c r="E7" i="287"/>
  <c r="Q7" i="287"/>
  <c r="I7" i="287"/>
  <c r="P7" i="287"/>
  <c r="L7" i="287"/>
  <c r="D7" i="287"/>
  <c r="C7" i="287"/>
  <c r="G7" i="287"/>
  <c r="Q10" i="287"/>
  <c r="M10" i="287"/>
  <c r="I10" i="287"/>
  <c r="E10" i="287"/>
  <c r="P10" i="287"/>
  <c r="L10" i="287"/>
  <c r="D10" i="287"/>
  <c r="G10" i="287"/>
  <c r="C10" i="287"/>
  <c r="R10" i="287"/>
  <c r="B10" i="287"/>
  <c r="N10" i="287"/>
  <c r="J10" i="287"/>
  <c r="F10" i="287"/>
  <c r="G12" i="287"/>
  <c r="C12" i="287"/>
  <c r="R12" i="287"/>
  <c r="N12" i="287"/>
  <c r="J12" i="287"/>
  <c r="F12" i="287"/>
  <c r="B12" i="287"/>
  <c r="Q12" i="287"/>
  <c r="S12" i="287" s="1"/>
  <c r="M12" i="287"/>
  <c r="I12" i="287"/>
  <c r="K12" i="287" s="1"/>
  <c r="E12" i="287"/>
  <c r="L12" i="287"/>
  <c r="O12" i="287" s="1"/>
  <c r="D12" i="287"/>
  <c r="H12" i="287" s="1"/>
  <c r="P12" i="287"/>
  <c r="P12" i="286"/>
  <c r="L12" i="286"/>
  <c r="D12" i="286"/>
  <c r="H12" i="286" s="1"/>
  <c r="Q12" i="286"/>
  <c r="M12" i="286"/>
  <c r="O12" i="286" s="1"/>
  <c r="E12" i="286"/>
  <c r="S12" i="286"/>
  <c r="G12" i="286"/>
  <c r="C12" i="286"/>
  <c r="I12" i="286"/>
  <c r="K12" i="286" s="1"/>
  <c r="R12" i="286"/>
  <c r="N12" i="286"/>
  <c r="J12" i="286"/>
  <c r="F12" i="286"/>
  <c r="B12" i="286"/>
  <c r="G11" i="286"/>
  <c r="C11" i="286"/>
  <c r="R11" i="286"/>
  <c r="N11" i="286"/>
  <c r="J11" i="286"/>
  <c r="F11" i="286"/>
  <c r="H11" i="286" s="1"/>
  <c r="B11" i="286"/>
  <c r="P11" i="286"/>
  <c r="D11" i="286"/>
  <c r="Q11" i="286"/>
  <c r="S11" i="286" s="1"/>
  <c r="M11" i="286"/>
  <c r="I11" i="286"/>
  <c r="K11" i="286" s="1"/>
  <c r="E11" i="286"/>
  <c r="L11" i="286"/>
  <c r="O11" i="286" s="1"/>
  <c r="Q13" i="286"/>
  <c r="M13" i="286"/>
  <c r="I13" i="286"/>
  <c r="E13" i="286"/>
  <c r="R13" i="286"/>
  <c r="J13" i="286"/>
  <c r="F13" i="286"/>
  <c r="B13" i="286"/>
  <c r="P13" i="286"/>
  <c r="L13" i="286"/>
  <c r="H13" i="286"/>
  <c r="D13" i="286"/>
  <c r="N13" i="286"/>
  <c r="S13" i="286"/>
  <c r="O13" i="286"/>
  <c r="K13" i="286"/>
  <c r="G13" i="286"/>
  <c r="C13" i="286"/>
  <c r="R10" i="286"/>
  <c r="N10" i="286"/>
  <c r="J10" i="286"/>
  <c r="F10" i="286"/>
  <c r="B10" i="286"/>
  <c r="S10" i="286"/>
  <c r="G10" i="286"/>
  <c r="Q10" i="286"/>
  <c r="M10" i="286"/>
  <c r="O10" i="286" s="1"/>
  <c r="I10" i="286"/>
  <c r="E10" i="286"/>
  <c r="C10" i="286"/>
  <c r="P10" i="286"/>
  <c r="L10" i="286"/>
  <c r="D10" i="286"/>
  <c r="H10" i="286" s="1"/>
  <c r="K10" i="286"/>
  <c r="G7" i="286"/>
  <c r="C7" i="286"/>
  <c r="P7" i="286"/>
  <c r="R7" i="286"/>
  <c r="N7" i="286"/>
  <c r="J7" i="286"/>
  <c r="F7" i="286"/>
  <c r="B7" i="286"/>
  <c r="L7" i="286"/>
  <c r="Q7" i="286"/>
  <c r="M7" i="286"/>
  <c r="I7" i="286"/>
  <c r="E7" i="286"/>
  <c r="D7" i="286"/>
  <c r="Q9" i="286"/>
  <c r="S9" i="286" s="1"/>
  <c r="M9" i="286"/>
  <c r="O9" i="286" s="1"/>
  <c r="I9" i="286"/>
  <c r="E9" i="286"/>
  <c r="N9" i="286"/>
  <c r="B9" i="286"/>
  <c r="P9" i="286"/>
  <c r="L9" i="286"/>
  <c r="D9" i="286"/>
  <c r="H9" i="286" s="1"/>
  <c r="J9" i="286"/>
  <c r="K9" i="286"/>
  <c r="G9" i="286"/>
  <c r="C9" i="286"/>
  <c r="R9" i="286"/>
  <c r="F9" i="286"/>
  <c r="R6" i="286"/>
  <c r="N6" i="286"/>
  <c r="J6" i="286"/>
  <c r="F6" i="286"/>
  <c r="B6" i="286"/>
  <c r="G6" i="286"/>
  <c r="Q6" i="286"/>
  <c r="M6" i="286"/>
  <c r="I6" i="286"/>
  <c r="E6" i="286"/>
  <c r="P6" i="286"/>
  <c r="L6" i="286"/>
  <c r="D6" i="286"/>
  <c r="C6" i="286"/>
  <c r="G3" i="286"/>
  <c r="C3" i="286"/>
  <c r="J3" i="286"/>
  <c r="B3" i="286"/>
  <c r="P3" i="286"/>
  <c r="R3" i="286"/>
  <c r="N3" i="286"/>
  <c r="F3" i="286"/>
  <c r="Q3" i="286"/>
  <c r="M3" i="286"/>
  <c r="I3" i="286"/>
  <c r="K3" i="286" s="1"/>
  <c r="E3" i="286"/>
  <c r="L3" i="286"/>
  <c r="D3" i="286"/>
  <c r="Q5" i="286"/>
  <c r="M5" i="286"/>
  <c r="I5" i="286"/>
  <c r="E5" i="286"/>
  <c r="J5" i="286"/>
  <c r="B5" i="286"/>
  <c r="P5" i="286"/>
  <c r="L5" i="286"/>
  <c r="D5" i="286"/>
  <c r="R5" i="286"/>
  <c r="F5" i="286"/>
  <c r="G5" i="286"/>
  <c r="C5" i="286"/>
  <c r="N5" i="286"/>
  <c r="P4" i="286"/>
  <c r="L4" i="286"/>
  <c r="D4" i="286"/>
  <c r="I4" i="286"/>
  <c r="G4" i="286"/>
  <c r="C4" i="286"/>
  <c r="M4" i="286"/>
  <c r="R4" i="286"/>
  <c r="N4" i="286"/>
  <c r="J4" i="286"/>
  <c r="F4" i="286"/>
  <c r="B4" i="286"/>
  <c r="Q4" i="286"/>
  <c r="E4" i="286"/>
  <c r="P8" i="286"/>
  <c r="L8" i="286"/>
  <c r="D8" i="286"/>
  <c r="Q8" i="286"/>
  <c r="E8" i="286"/>
  <c r="G8" i="286"/>
  <c r="C8" i="286"/>
  <c r="M8" i="286"/>
  <c r="R8" i="286"/>
  <c r="N8" i="286"/>
  <c r="J8" i="286"/>
  <c r="F8" i="286"/>
  <c r="B8" i="286"/>
  <c r="I8" i="286"/>
  <c r="Q5" i="285"/>
  <c r="M5" i="285"/>
  <c r="I5" i="285"/>
  <c r="E5" i="285"/>
  <c r="P5" i="285"/>
  <c r="L5" i="285"/>
  <c r="D5" i="285"/>
  <c r="G5" i="285"/>
  <c r="C5" i="285"/>
  <c r="R5" i="285"/>
  <c r="N5" i="285"/>
  <c r="J5" i="285"/>
  <c r="F5" i="285"/>
  <c r="B5" i="285"/>
  <c r="R10" i="285"/>
  <c r="N10" i="285"/>
  <c r="J10" i="285"/>
  <c r="F10" i="285"/>
  <c r="B10" i="285"/>
  <c r="Q10" i="285"/>
  <c r="M10" i="285"/>
  <c r="I10" i="285"/>
  <c r="E10" i="285"/>
  <c r="P10" i="285"/>
  <c r="L10" i="285"/>
  <c r="D10" i="285"/>
  <c r="G10" i="285"/>
  <c r="C10" i="285"/>
  <c r="G3" i="285"/>
  <c r="C3" i="285"/>
  <c r="F3" i="285"/>
  <c r="R3" i="285"/>
  <c r="N3" i="285"/>
  <c r="J3" i="285"/>
  <c r="B3" i="285"/>
  <c r="Q3" i="285"/>
  <c r="S3" i="285" s="1"/>
  <c r="M3" i="285"/>
  <c r="I3" i="285"/>
  <c r="K3" i="285" s="1"/>
  <c r="E3" i="285"/>
  <c r="P3" i="285"/>
  <c r="L3" i="285"/>
  <c r="D3" i="285"/>
  <c r="Q9" i="285"/>
  <c r="M9" i="285"/>
  <c r="I9" i="285"/>
  <c r="E9" i="285"/>
  <c r="P9" i="285"/>
  <c r="L9" i="285"/>
  <c r="D9" i="285"/>
  <c r="G9" i="285"/>
  <c r="C9" i="285"/>
  <c r="R9" i="285"/>
  <c r="N9" i="285"/>
  <c r="J9" i="285"/>
  <c r="F9" i="285"/>
  <c r="B9" i="285"/>
  <c r="Q13" i="285"/>
  <c r="M13" i="285"/>
  <c r="I13" i="285"/>
  <c r="E13" i="285"/>
  <c r="P13" i="285"/>
  <c r="L13" i="285"/>
  <c r="H13" i="285"/>
  <c r="D13" i="285"/>
  <c r="S13" i="285"/>
  <c r="O13" i="285"/>
  <c r="K13" i="285"/>
  <c r="G13" i="285"/>
  <c r="C13" i="285"/>
  <c r="R13" i="285"/>
  <c r="N13" i="285"/>
  <c r="J13" i="285"/>
  <c r="F13" i="285"/>
  <c r="B13" i="285"/>
  <c r="R6" i="285"/>
  <c r="N6" i="285"/>
  <c r="J6" i="285"/>
  <c r="F6" i="285"/>
  <c r="B6" i="285"/>
  <c r="Q6" i="285"/>
  <c r="M6" i="285"/>
  <c r="I6" i="285"/>
  <c r="E6" i="285"/>
  <c r="P6" i="285"/>
  <c r="L6" i="285"/>
  <c r="D6" i="285"/>
  <c r="G6" i="285"/>
  <c r="C6" i="285"/>
  <c r="P12" i="285"/>
  <c r="L12" i="285"/>
  <c r="D12" i="285"/>
  <c r="G12" i="285"/>
  <c r="C12" i="285"/>
  <c r="R12" i="285"/>
  <c r="N12" i="285"/>
  <c r="J12" i="285"/>
  <c r="F12" i="285"/>
  <c r="B12" i="285"/>
  <c r="Q12" i="285"/>
  <c r="M12" i="285"/>
  <c r="I12" i="285"/>
  <c r="E12" i="285"/>
  <c r="G11" i="285"/>
  <c r="C11" i="285"/>
  <c r="R11" i="285"/>
  <c r="N11" i="285"/>
  <c r="J11" i="285"/>
  <c r="F11" i="285"/>
  <c r="B11" i="285"/>
  <c r="Q11" i="285"/>
  <c r="M11" i="285"/>
  <c r="I11" i="285"/>
  <c r="E11" i="285"/>
  <c r="P11" i="285"/>
  <c r="L11" i="285"/>
  <c r="D11" i="285"/>
  <c r="P8" i="285"/>
  <c r="L8" i="285"/>
  <c r="D8" i="285"/>
  <c r="G8" i="285"/>
  <c r="C8" i="285"/>
  <c r="R8" i="285"/>
  <c r="N8" i="285"/>
  <c r="J8" i="285"/>
  <c r="F8" i="285"/>
  <c r="B8" i="285"/>
  <c r="Q8" i="285"/>
  <c r="M8" i="285"/>
  <c r="I8" i="285"/>
  <c r="E8" i="285"/>
  <c r="G7" i="285"/>
  <c r="C7" i="285"/>
  <c r="R7" i="285"/>
  <c r="N7" i="285"/>
  <c r="J7" i="285"/>
  <c r="F7" i="285"/>
  <c r="B7" i="285"/>
  <c r="Q7" i="285"/>
  <c r="M7" i="285"/>
  <c r="I7" i="285"/>
  <c r="E7" i="285"/>
  <c r="P7" i="285"/>
  <c r="L7" i="285"/>
  <c r="D7" i="285"/>
  <c r="P4" i="285"/>
  <c r="L4" i="285"/>
  <c r="D4" i="285"/>
  <c r="G4" i="285"/>
  <c r="C4" i="285"/>
  <c r="R4" i="285"/>
  <c r="N4" i="285"/>
  <c r="J4" i="285"/>
  <c r="F4" i="285"/>
  <c r="B4" i="285"/>
  <c r="Q4" i="285"/>
  <c r="M4" i="285"/>
  <c r="I4" i="285"/>
  <c r="E4" i="285"/>
  <c r="G3" i="284"/>
  <c r="C3" i="284"/>
  <c r="D3" i="284"/>
  <c r="R3" i="284"/>
  <c r="N3" i="284"/>
  <c r="J3" i="284"/>
  <c r="F3" i="284"/>
  <c r="B3" i="284"/>
  <c r="E3" i="284"/>
  <c r="P3" i="284"/>
  <c r="L3" i="284"/>
  <c r="Q3" i="284"/>
  <c r="S3" i="284" s="1"/>
  <c r="M3" i="284"/>
  <c r="I3" i="284"/>
  <c r="R6" i="284"/>
  <c r="N6" i="284"/>
  <c r="J6" i="284"/>
  <c r="F6" i="284"/>
  <c r="B6" i="284"/>
  <c r="G6" i="284"/>
  <c r="Q6" i="284"/>
  <c r="M6" i="284"/>
  <c r="I6" i="284"/>
  <c r="E6" i="284"/>
  <c r="C6" i="284"/>
  <c r="P6" i="284"/>
  <c r="L6" i="284"/>
  <c r="D6" i="284"/>
  <c r="Q13" i="284"/>
  <c r="M13" i="284"/>
  <c r="I13" i="284"/>
  <c r="E13" i="284"/>
  <c r="R13" i="284"/>
  <c r="J13" i="284"/>
  <c r="F13" i="284"/>
  <c r="B13" i="284"/>
  <c r="P13" i="284"/>
  <c r="L13" i="284"/>
  <c r="H13" i="284"/>
  <c r="D13" i="284"/>
  <c r="S13" i="284"/>
  <c r="O13" i="284"/>
  <c r="K13" i="284"/>
  <c r="G13" i="284"/>
  <c r="C13" i="284"/>
  <c r="N13" i="284"/>
  <c r="P12" i="284"/>
  <c r="L12" i="284"/>
  <c r="D12" i="284"/>
  <c r="Q12" i="284"/>
  <c r="S12" i="284" s="1"/>
  <c r="M12" i="284"/>
  <c r="I12" i="284"/>
  <c r="K12" i="284"/>
  <c r="G12" i="284"/>
  <c r="C12" i="284"/>
  <c r="R12" i="284"/>
  <c r="N12" i="284"/>
  <c r="O12" i="284" s="1"/>
  <c r="J12" i="284"/>
  <c r="F12" i="284"/>
  <c r="B12" i="284"/>
  <c r="E12" i="284"/>
  <c r="H12" i="284" s="1"/>
  <c r="P8" i="284"/>
  <c r="L8" i="284"/>
  <c r="D8" i="284"/>
  <c r="Q8" i="284"/>
  <c r="E8" i="284"/>
  <c r="G8" i="284"/>
  <c r="C8" i="284"/>
  <c r="I8" i="284"/>
  <c r="R8" i="284"/>
  <c r="N8" i="284"/>
  <c r="J8" i="284"/>
  <c r="F8" i="284"/>
  <c r="B8" i="284"/>
  <c r="M8" i="284"/>
  <c r="Q9" i="284"/>
  <c r="M9" i="284"/>
  <c r="I9" i="284"/>
  <c r="E9" i="284"/>
  <c r="R9" i="284"/>
  <c r="S9" i="284" s="1"/>
  <c r="F9" i="284"/>
  <c r="P9" i="284"/>
  <c r="L9" i="284"/>
  <c r="D9" i="284"/>
  <c r="J9" i="284"/>
  <c r="B9" i="284"/>
  <c r="G9" i="284"/>
  <c r="C9" i="284"/>
  <c r="N9" i="284"/>
  <c r="P4" i="284"/>
  <c r="L4" i="284"/>
  <c r="D4" i="284"/>
  <c r="M4" i="284"/>
  <c r="G4" i="284"/>
  <c r="C4" i="284"/>
  <c r="Q4" i="284"/>
  <c r="E4" i="284"/>
  <c r="R4" i="284"/>
  <c r="N4" i="284"/>
  <c r="J4" i="284"/>
  <c r="F4" i="284"/>
  <c r="B4" i="284"/>
  <c r="I4" i="284"/>
  <c r="G11" i="284"/>
  <c r="C11" i="284"/>
  <c r="L11" i="284"/>
  <c r="O11" i="284" s="1"/>
  <c r="D11" i="284"/>
  <c r="R11" i="284"/>
  <c r="N11" i="284"/>
  <c r="J11" i="284"/>
  <c r="F11" i="284"/>
  <c r="B11" i="284"/>
  <c r="P11" i="284"/>
  <c r="Q11" i="284"/>
  <c r="S11" i="284" s="1"/>
  <c r="M11" i="284"/>
  <c r="I11" i="284"/>
  <c r="K11" i="284" s="1"/>
  <c r="E11" i="284"/>
  <c r="H11" i="284" s="1"/>
  <c r="Q5" i="284"/>
  <c r="M5" i="284"/>
  <c r="I5" i="284"/>
  <c r="E5" i="284"/>
  <c r="R5" i="284"/>
  <c r="F5" i="284"/>
  <c r="P5" i="284"/>
  <c r="L5" i="284"/>
  <c r="D5" i="284"/>
  <c r="N5" i="284"/>
  <c r="B5" i="284"/>
  <c r="G5" i="284"/>
  <c r="C5" i="284"/>
  <c r="J5" i="284"/>
  <c r="R10" i="284"/>
  <c r="S10" i="284" s="1"/>
  <c r="N10" i="284"/>
  <c r="J10" i="284"/>
  <c r="F10" i="284"/>
  <c r="B10" i="284"/>
  <c r="Q10" i="284"/>
  <c r="M10" i="284"/>
  <c r="I10" i="284"/>
  <c r="K10" i="284" s="1"/>
  <c r="E10" i="284"/>
  <c r="C10" i="284"/>
  <c r="P10" i="284"/>
  <c r="L10" i="284"/>
  <c r="D10" i="284"/>
  <c r="H10" i="284" s="1"/>
  <c r="O10" i="284"/>
  <c r="G10" i="284"/>
  <c r="G7" i="284"/>
  <c r="C7" i="284"/>
  <c r="R7" i="284"/>
  <c r="N7" i="284"/>
  <c r="J7" i="284"/>
  <c r="F7" i="284"/>
  <c r="B7" i="284"/>
  <c r="L7" i="284"/>
  <c r="D7" i="284"/>
  <c r="Q7" i="284"/>
  <c r="M7" i="284"/>
  <c r="I7" i="284"/>
  <c r="E7" i="284"/>
  <c r="P7" i="284"/>
  <c r="H5" i="283"/>
  <c r="R4" i="283"/>
  <c r="N4" i="283"/>
  <c r="J4" i="283"/>
  <c r="F4" i="283"/>
  <c r="B4" i="283"/>
  <c r="Q4" i="283"/>
  <c r="L4" i="283"/>
  <c r="G4" i="283"/>
  <c r="P4" i="283"/>
  <c r="E4" i="283"/>
  <c r="I4" i="283"/>
  <c r="D4" i="283"/>
  <c r="M4" i="283"/>
  <c r="C4" i="283"/>
  <c r="R7" i="283"/>
  <c r="N7" i="283"/>
  <c r="J7" i="283"/>
  <c r="F7" i="283"/>
  <c r="Q7" i="283"/>
  <c r="S7" i="283" s="1"/>
  <c r="M7" i="283"/>
  <c r="I7" i="283"/>
  <c r="E7" i="283"/>
  <c r="P7" i="283"/>
  <c r="L7" i="283"/>
  <c r="O7" i="283" s="1"/>
  <c r="C7" i="283"/>
  <c r="B7" i="283"/>
  <c r="G7" i="283"/>
  <c r="D7" i="283"/>
  <c r="Q13" i="283"/>
  <c r="M13" i="283"/>
  <c r="I13" i="283"/>
  <c r="E13" i="283"/>
  <c r="P13" i="283"/>
  <c r="L13" i="283"/>
  <c r="H13" i="283"/>
  <c r="D13" i="283"/>
  <c r="S13" i="283"/>
  <c r="O13" i="283"/>
  <c r="K13" i="283"/>
  <c r="G13" i="283"/>
  <c r="C13" i="283"/>
  <c r="R13" i="283"/>
  <c r="N13" i="283"/>
  <c r="J13" i="283"/>
  <c r="F13" i="283"/>
  <c r="B13" i="283"/>
  <c r="P8" i="283"/>
  <c r="L8" i="283"/>
  <c r="D8" i="283"/>
  <c r="G8" i="283"/>
  <c r="C8" i="283"/>
  <c r="R8" i="283"/>
  <c r="N8" i="283"/>
  <c r="J8" i="283"/>
  <c r="F8" i="283"/>
  <c r="B8" i="283"/>
  <c r="Q8" i="283"/>
  <c r="M8" i="283"/>
  <c r="I8" i="283"/>
  <c r="E8" i="283"/>
  <c r="G11" i="283"/>
  <c r="C11" i="283"/>
  <c r="R11" i="283"/>
  <c r="N11" i="283"/>
  <c r="J11" i="283"/>
  <c r="F11" i="283"/>
  <c r="B11" i="283"/>
  <c r="Q11" i="283"/>
  <c r="S11" i="283" s="1"/>
  <c r="M11" i="283"/>
  <c r="I11" i="283"/>
  <c r="K11" i="283" s="1"/>
  <c r="E11" i="283"/>
  <c r="P11" i="283"/>
  <c r="L11" i="283"/>
  <c r="O11" i="283" s="1"/>
  <c r="D11" i="283"/>
  <c r="H11" i="283" s="1"/>
  <c r="P12" i="283"/>
  <c r="L12" i="283"/>
  <c r="D12" i="283"/>
  <c r="H12" i="283" s="1"/>
  <c r="O12" i="283"/>
  <c r="G12" i="283"/>
  <c r="C12" i="283"/>
  <c r="R12" i="283"/>
  <c r="N12" i="283"/>
  <c r="J12" i="283"/>
  <c r="F12" i="283"/>
  <c r="B12" i="283"/>
  <c r="Q12" i="283"/>
  <c r="S12" i="283" s="1"/>
  <c r="M12" i="283"/>
  <c r="I12" i="283"/>
  <c r="K12" i="283" s="1"/>
  <c r="E12" i="283"/>
  <c r="R10" i="283"/>
  <c r="N10" i="283"/>
  <c r="O10" i="283" s="1"/>
  <c r="J10" i="283"/>
  <c r="F10" i="283"/>
  <c r="H10" i="283" s="1"/>
  <c r="B10" i="283"/>
  <c r="Q10" i="283"/>
  <c r="M10" i="283"/>
  <c r="I10" i="283"/>
  <c r="E10" i="283"/>
  <c r="P10" i="283"/>
  <c r="L10" i="283"/>
  <c r="D10" i="283"/>
  <c r="S10" i="283"/>
  <c r="K10" i="283"/>
  <c r="G10" i="283"/>
  <c r="C10" i="283"/>
  <c r="P6" i="283"/>
  <c r="L6" i="283"/>
  <c r="D6" i="283"/>
  <c r="Q6" i="283"/>
  <c r="F6" i="283"/>
  <c r="J6" i="283"/>
  <c r="E6" i="283"/>
  <c r="R6" i="283"/>
  <c r="S6" i="283" s="1"/>
  <c r="M6" i="283"/>
  <c r="B6" i="283"/>
  <c r="N6" i="283"/>
  <c r="I6" i="283"/>
  <c r="C6" i="283"/>
  <c r="G6" i="283"/>
  <c r="Q3" i="283"/>
  <c r="M3" i="283"/>
  <c r="I3" i="283"/>
  <c r="E3" i="283"/>
  <c r="J3" i="283"/>
  <c r="D3" i="283"/>
  <c r="P3" i="283"/>
  <c r="N3" i="283"/>
  <c r="C3" i="283"/>
  <c r="L3" i="283"/>
  <c r="G3" i="283"/>
  <c r="R3" i="283"/>
  <c r="B3" i="283"/>
  <c r="F3" i="283"/>
  <c r="Q9" i="283"/>
  <c r="M9" i="283"/>
  <c r="I9" i="283"/>
  <c r="E9" i="283"/>
  <c r="P9" i="283"/>
  <c r="L9" i="283"/>
  <c r="D9" i="283"/>
  <c r="G9" i="283"/>
  <c r="C9" i="283"/>
  <c r="R9" i="283"/>
  <c r="N9" i="283"/>
  <c r="J9" i="283"/>
  <c r="F9" i="283"/>
  <c r="B9" i="283"/>
  <c r="L8" i="282"/>
  <c r="D8" i="282"/>
  <c r="E8" i="282"/>
  <c r="G8" i="282"/>
  <c r="C8" i="282"/>
  <c r="M8" i="282"/>
  <c r="R8" i="282"/>
  <c r="N8" i="282"/>
  <c r="J8" i="282"/>
  <c r="F8" i="282"/>
  <c r="B8" i="282"/>
  <c r="Q8" i="282"/>
  <c r="I8" i="282"/>
  <c r="K8" i="282" s="1"/>
  <c r="Q13" i="282"/>
  <c r="M13" i="282"/>
  <c r="I13" i="282"/>
  <c r="E13" i="282"/>
  <c r="N13" i="282"/>
  <c r="P13" i="282"/>
  <c r="L13" i="282"/>
  <c r="H13" i="282"/>
  <c r="D13" i="282"/>
  <c r="R13" i="282"/>
  <c r="J13" i="282"/>
  <c r="F13" i="282"/>
  <c r="B13" i="282"/>
  <c r="S13" i="282"/>
  <c r="O13" i="282"/>
  <c r="K13" i="282"/>
  <c r="G13" i="282"/>
  <c r="C13" i="282"/>
  <c r="R10" i="282"/>
  <c r="N10" i="282"/>
  <c r="J10" i="282"/>
  <c r="F10" i="282"/>
  <c r="B10" i="282"/>
  <c r="C10" i="282"/>
  <c r="Q10" i="282"/>
  <c r="S10" i="282" s="1"/>
  <c r="M10" i="282"/>
  <c r="I10" i="282"/>
  <c r="E10" i="282"/>
  <c r="O10" i="282"/>
  <c r="G10" i="282"/>
  <c r="P10" i="282"/>
  <c r="L10" i="282"/>
  <c r="H10" i="282"/>
  <c r="D10" i="282"/>
  <c r="K10" i="282"/>
  <c r="G11" i="282"/>
  <c r="C11" i="282"/>
  <c r="P11" i="282"/>
  <c r="R11" i="282"/>
  <c r="N11" i="282"/>
  <c r="J11" i="282"/>
  <c r="F11" i="282"/>
  <c r="B11" i="282"/>
  <c r="D11" i="282"/>
  <c r="H11" i="282" s="1"/>
  <c r="Q11" i="282"/>
  <c r="S11" i="282" s="1"/>
  <c r="M11" i="282"/>
  <c r="I11" i="282"/>
  <c r="K11" i="282" s="1"/>
  <c r="E11" i="282"/>
  <c r="L11" i="282"/>
  <c r="O11" i="282" s="1"/>
  <c r="P4" i="282"/>
  <c r="L4" i="282"/>
  <c r="D4" i="282"/>
  <c r="G4" i="282"/>
  <c r="C4" i="282"/>
  <c r="Q4" i="282"/>
  <c r="M4" i="282"/>
  <c r="E4" i="282"/>
  <c r="R4" i="282"/>
  <c r="N4" i="282"/>
  <c r="J4" i="282"/>
  <c r="F4" i="282"/>
  <c r="B4" i="282"/>
  <c r="I4" i="282"/>
  <c r="Q9" i="282"/>
  <c r="M9" i="282"/>
  <c r="I9" i="282"/>
  <c r="E9" i="282"/>
  <c r="F9" i="282"/>
  <c r="P9" i="282"/>
  <c r="L9" i="282"/>
  <c r="D9" i="282"/>
  <c r="H9" i="282" s="1"/>
  <c r="R9" i="282"/>
  <c r="S9" i="282" s="1"/>
  <c r="J9" i="282"/>
  <c r="B9" i="282"/>
  <c r="K9" i="282"/>
  <c r="G9" i="282"/>
  <c r="C9" i="282"/>
  <c r="N9" i="282"/>
  <c r="O9" i="282" s="1"/>
  <c r="R6" i="282"/>
  <c r="N6" i="282"/>
  <c r="J6" i="282"/>
  <c r="F6" i="282"/>
  <c r="B6" i="282"/>
  <c r="Q6" i="282"/>
  <c r="M6" i="282"/>
  <c r="I6" i="282"/>
  <c r="E6" i="282"/>
  <c r="C6" i="282"/>
  <c r="P6" i="282"/>
  <c r="L6" i="282"/>
  <c r="D6" i="282"/>
  <c r="G6" i="282"/>
  <c r="G7" i="282"/>
  <c r="C7" i="282"/>
  <c r="R7" i="282"/>
  <c r="N7" i="282"/>
  <c r="J7" i="282"/>
  <c r="F7" i="282"/>
  <c r="B7" i="282"/>
  <c r="L7" i="282"/>
  <c r="Q7" i="282"/>
  <c r="M7" i="282"/>
  <c r="I7" i="282"/>
  <c r="E7" i="282"/>
  <c r="P7" i="282"/>
  <c r="D7" i="282"/>
  <c r="Q5" i="282"/>
  <c r="M5" i="282"/>
  <c r="I5" i="282"/>
  <c r="E5" i="282"/>
  <c r="R5" i="282"/>
  <c r="B5" i="282"/>
  <c r="P5" i="282"/>
  <c r="L5" i="282"/>
  <c r="D5" i="282"/>
  <c r="F5" i="282"/>
  <c r="G5" i="282"/>
  <c r="C5" i="282"/>
  <c r="N5" i="282"/>
  <c r="J5" i="282"/>
  <c r="P12" i="282"/>
  <c r="L12" i="282"/>
  <c r="O12" i="282" s="1"/>
  <c r="H12" i="282"/>
  <c r="D12" i="282"/>
  <c r="K12" i="282"/>
  <c r="G12" i="282"/>
  <c r="C12" i="282"/>
  <c r="Q12" i="282"/>
  <c r="S12" i="282" s="1"/>
  <c r="M12" i="282"/>
  <c r="I12" i="282"/>
  <c r="E12" i="282"/>
  <c r="R12" i="282"/>
  <c r="N12" i="282"/>
  <c r="J12" i="282"/>
  <c r="F12" i="282"/>
  <c r="B12" i="282"/>
  <c r="G3" i="282"/>
  <c r="C3" i="282"/>
  <c r="R3" i="282"/>
  <c r="N3" i="282"/>
  <c r="J3" i="282"/>
  <c r="F3" i="282"/>
  <c r="B3" i="282"/>
  <c r="L3" i="282"/>
  <c r="Q3" i="282"/>
  <c r="M3" i="282"/>
  <c r="I3" i="282"/>
  <c r="E3" i="282"/>
  <c r="P3" i="282"/>
  <c r="D3" i="282"/>
  <c r="G7" i="281"/>
  <c r="C7" i="281"/>
  <c r="R7" i="281"/>
  <c r="N7" i="281"/>
  <c r="J7" i="281"/>
  <c r="F7" i="281"/>
  <c r="B7" i="281"/>
  <c r="Q7" i="281"/>
  <c r="M7" i="281"/>
  <c r="I7" i="281"/>
  <c r="E7" i="281"/>
  <c r="P7" i="281"/>
  <c r="L7" i="281"/>
  <c r="D7" i="281"/>
  <c r="R10" i="281"/>
  <c r="N10" i="281"/>
  <c r="J10" i="281"/>
  <c r="F10" i="281"/>
  <c r="B10" i="281"/>
  <c r="Q10" i="281"/>
  <c r="M10" i="281"/>
  <c r="I10" i="281"/>
  <c r="E10" i="281"/>
  <c r="P10" i="281"/>
  <c r="L10" i="281"/>
  <c r="D10" i="281"/>
  <c r="H10" i="281" s="1"/>
  <c r="S10" i="281"/>
  <c r="O10" i="281"/>
  <c r="K10" i="281"/>
  <c r="G10" i="281"/>
  <c r="C10" i="281"/>
  <c r="C3" i="281"/>
  <c r="R3" i="281"/>
  <c r="N3" i="281"/>
  <c r="J3" i="281"/>
  <c r="F3" i="281"/>
  <c r="B3" i="281"/>
  <c r="Q3" i="281"/>
  <c r="I3" i="281"/>
  <c r="E3" i="281"/>
  <c r="G3" i="281"/>
  <c r="M3" i="281"/>
  <c r="P3" i="281"/>
  <c r="L3" i="281"/>
  <c r="D3" i="281"/>
  <c r="Q5" i="281"/>
  <c r="M5" i="281"/>
  <c r="I5" i="281"/>
  <c r="E5" i="281"/>
  <c r="P5" i="281"/>
  <c r="L5" i="281"/>
  <c r="D5" i="281"/>
  <c r="G5" i="281"/>
  <c r="C5" i="281"/>
  <c r="R5" i="281"/>
  <c r="N5" i="281"/>
  <c r="J5" i="281"/>
  <c r="F5" i="281"/>
  <c r="B5" i="281"/>
  <c r="Q13" i="281"/>
  <c r="M13" i="281"/>
  <c r="I13" i="281"/>
  <c r="E13" i="281"/>
  <c r="P13" i="281"/>
  <c r="L13" i="281"/>
  <c r="H13" i="281"/>
  <c r="D13" i="281"/>
  <c r="S13" i="281"/>
  <c r="O13" i="281"/>
  <c r="K13" i="281"/>
  <c r="G13" i="281"/>
  <c r="C13" i="281"/>
  <c r="R13" i="281"/>
  <c r="N13" i="281"/>
  <c r="J13" i="281"/>
  <c r="F13" i="281"/>
  <c r="B13" i="281"/>
  <c r="R6" i="281"/>
  <c r="N6" i="281"/>
  <c r="J6" i="281"/>
  <c r="F6" i="281"/>
  <c r="B6" i="281"/>
  <c r="Q6" i="281"/>
  <c r="M6" i="281"/>
  <c r="I6" i="281"/>
  <c r="E6" i="281"/>
  <c r="P6" i="281"/>
  <c r="L6" i="281"/>
  <c r="D6" i="281"/>
  <c r="G6" i="281"/>
  <c r="C6" i="281"/>
  <c r="P12" i="281"/>
  <c r="L12" i="281"/>
  <c r="H12" i="281"/>
  <c r="D12" i="281"/>
  <c r="K12" i="281"/>
  <c r="G12" i="281"/>
  <c r="C12" i="281"/>
  <c r="R12" i="281"/>
  <c r="N12" i="281"/>
  <c r="J12" i="281"/>
  <c r="F12" i="281"/>
  <c r="B12" i="281"/>
  <c r="Q12" i="281"/>
  <c r="S12" i="281" s="1"/>
  <c r="M12" i="281"/>
  <c r="O12" i="281" s="1"/>
  <c r="I12" i="281"/>
  <c r="E12" i="281"/>
  <c r="Q9" i="281"/>
  <c r="M9" i="281"/>
  <c r="I9" i="281"/>
  <c r="E9" i="281"/>
  <c r="P9" i="281"/>
  <c r="L9" i="281"/>
  <c r="D9" i="281"/>
  <c r="G9" i="281"/>
  <c r="C9" i="281"/>
  <c r="R9" i="281"/>
  <c r="N9" i="281"/>
  <c r="J9" i="281"/>
  <c r="F9" i="281"/>
  <c r="B9" i="281"/>
  <c r="G11" i="281"/>
  <c r="H11" i="281" s="1"/>
  <c r="C11" i="281"/>
  <c r="R11" i="281"/>
  <c r="N11" i="281"/>
  <c r="J11" i="281"/>
  <c r="K11" i="281" s="1"/>
  <c r="F11" i="281"/>
  <c r="B11" i="281"/>
  <c r="Q11" i="281"/>
  <c r="S11" i="281" s="1"/>
  <c r="M11" i="281"/>
  <c r="I11" i="281"/>
  <c r="E11" i="281"/>
  <c r="P11" i="281"/>
  <c r="L11" i="281"/>
  <c r="O11" i="281" s="1"/>
  <c r="D11" i="281"/>
  <c r="P8" i="281"/>
  <c r="L8" i="281"/>
  <c r="D8" i="281"/>
  <c r="G8" i="281"/>
  <c r="C8" i="281"/>
  <c r="R8" i="281"/>
  <c r="N8" i="281"/>
  <c r="J8" i="281"/>
  <c r="F8" i="281"/>
  <c r="B8" i="281"/>
  <c r="Q8" i="281"/>
  <c r="M8" i="281"/>
  <c r="I8" i="281"/>
  <c r="E8" i="281"/>
  <c r="P4" i="281"/>
  <c r="G4" i="281"/>
  <c r="C4" i="281"/>
  <c r="N4" i="281"/>
  <c r="F4" i="281"/>
  <c r="L4" i="281"/>
  <c r="D4" i="281"/>
  <c r="R4" i="281"/>
  <c r="J4" i="281"/>
  <c r="B4" i="281"/>
  <c r="Q4" i="281"/>
  <c r="M4" i="281"/>
  <c r="I4" i="281"/>
  <c r="K4" i="281" s="1"/>
  <c r="E4" i="281"/>
  <c r="Q5" i="280"/>
  <c r="M5" i="280"/>
  <c r="I5" i="280"/>
  <c r="E5" i="280"/>
  <c r="P5" i="280"/>
  <c r="L5" i="280"/>
  <c r="D5" i="280"/>
  <c r="G5" i="280"/>
  <c r="C5" i="280"/>
  <c r="R5" i="280"/>
  <c r="N5" i="280"/>
  <c r="J5" i="280"/>
  <c r="F5" i="280"/>
  <c r="B5" i="280"/>
  <c r="R10" i="280"/>
  <c r="S10" i="280" s="1"/>
  <c r="N10" i="280"/>
  <c r="J10" i="280"/>
  <c r="K10" i="280" s="1"/>
  <c r="F10" i="280"/>
  <c r="B10" i="280"/>
  <c r="Q10" i="280"/>
  <c r="M10" i="280"/>
  <c r="I10" i="280"/>
  <c r="E10" i="280"/>
  <c r="P10" i="280"/>
  <c r="L10" i="280"/>
  <c r="D10" i="280"/>
  <c r="H10" i="280" s="1"/>
  <c r="O10" i="280"/>
  <c r="G10" i="280"/>
  <c r="C10" i="280"/>
  <c r="G3" i="280"/>
  <c r="C3" i="280"/>
  <c r="R3" i="280"/>
  <c r="N3" i="280"/>
  <c r="J3" i="280"/>
  <c r="F3" i="280"/>
  <c r="B3" i="280"/>
  <c r="Q3" i="280"/>
  <c r="M3" i="280"/>
  <c r="I3" i="280"/>
  <c r="E3" i="280"/>
  <c r="P3" i="280"/>
  <c r="L3" i="280"/>
  <c r="D3" i="280"/>
  <c r="Q9" i="280"/>
  <c r="M9" i="280"/>
  <c r="I9" i="280"/>
  <c r="E9" i="280"/>
  <c r="P9" i="280"/>
  <c r="L9" i="280"/>
  <c r="D9" i="280"/>
  <c r="G9" i="280"/>
  <c r="C9" i="280"/>
  <c r="R9" i="280"/>
  <c r="N9" i="280"/>
  <c r="J9" i="280"/>
  <c r="F9" i="280"/>
  <c r="B9" i="280"/>
  <c r="Q13" i="280"/>
  <c r="M13" i="280"/>
  <c r="I13" i="280"/>
  <c r="E13" i="280"/>
  <c r="P13" i="280"/>
  <c r="L13" i="280"/>
  <c r="H13" i="280"/>
  <c r="D13" i="280"/>
  <c r="S13" i="280"/>
  <c r="O13" i="280"/>
  <c r="K13" i="280"/>
  <c r="G13" i="280"/>
  <c r="C13" i="280"/>
  <c r="R13" i="280"/>
  <c r="N13" i="280"/>
  <c r="J13" i="280"/>
  <c r="F13" i="280"/>
  <c r="B13" i="280"/>
  <c r="R6" i="280"/>
  <c r="N6" i="280"/>
  <c r="J6" i="280"/>
  <c r="F6" i="280"/>
  <c r="B6" i="280"/>
  <c r="Q6" i="280"/>
  <c r="M6" i="280"/>
  <c r="I6" i="280"/>
  <c r="E6" i="280"/>
  <c r="P6" i="280"/>
  <c r="L6" i="280"/>
  <c r="D6" i="280"/>
  <c r="G6" i="280"/>
  <c r="C6" i="280"/>
  <c r="P12" i="280"/>
  <c r="L12" i="280"/>
  <c r="D12" i="280"/>
  <c r="G12" i="280"/>
  <c r="C12" i="280"/>
  <c r="R12" i="280"/>
  <c r="N12" i="280"/>
  <c r="J12" i="280"/>
  <c r="F12" i="280"/>
  <c r="H12" i="280" s="1"/>
  <c r="B12" i="280"/>
  <c r="Q12" i="280"/>
  <c r="S12" i="280" s="1"/>
  <c r="M12" i="280"/>
  <c r="O12" i="280" s="1"/>
  <c r="I12" i="280"/>
  <c r="K12" i="280" s="1"/>
  <c r="E12" i="280"/>
  <c r="G11" i="280"/>
  <c r="C11" i="280"/>
  <c r="R11" i="280"/>
  <c r="N11" i="280"/>
  <c r="J11" i="280"/>
  <c r="F11" i="280"/>
  <c r="B11" i="280"/>
  <c r="Q11" i="280"/>
  <c r="S11" i="280" s="1"/>
  <c r="M11" i="280"/>
  <c r="I11" i="280"/>
  <c r="K11" i="280" s="1"/>
  <c r="E11" i="280"/>
  <c r="P11" i="280"/>
  <c r="L11" i="280"/>
  <c r="O11" i="280" s="1"/>
  <c r="H11" i="280"/>
  <c r="D11" i="280"/>
  <c r="P8" i="280"/>
  <c r="L8" i="280"/>
  <c r="D8" i="280"/>
  <c r="G8" i="280"/>
  <c r="C8" i="280"/>
  <c r="R8" i="280"/>
  <c r="N8" i="280"/>
  <c r="J8" i="280"/>
  <c r="F8" i="280"/>
  <c r="B8" i="280"/>
  <c r="Q8" i="280"/>
  <c r="M8" i="280"/>
  <c r="I8" i="280"/>
  <c r="E8" i="280"/>
  <c r="G7" i="280"/>
  <c r="C7" i="280"/>
  <c r="R7" i="280"/>
  <c r="N7" i="280"/>
  <c r="J7" i="280"/>
  <c r="F7" i="280"/>
  <c r="B7" i="280"/>
  <c r="Q7" i="280"/>
  <c r="M7" i="280"/>
  <c r="I7" i="280"/>
  <c r="E7" i="280"/>
  <c r="P7" i="280"/>
  <c r="L7" i="280"/>
  <c r="D7" i="280"/>
  <c r="P4" i="280"/>
  <c r="L4" i="280"/>
  <c r="D4" i="280"/>
  <c r="G4" i="280"/>
  <c r="C4" i="280"/>
  <c r="R4" i="280"/>
  <c r="N4" i="280"/>
  <c r="J4" i="280"/>
  <c r="F4" i="280"/>
  <c r="B4" i="280"/>
  <c r="Q4" i="280"/>
  <c r="M4" i="280"/>
  <c r="I4" i="280"/>
  <c r="E4" i="280"/>
  <c r="D11" i="243"/>
  <c r="N11" i="243"/>
  <c r="M11" i="243"/>
  <c r="L11" i="243"/>
  <c r="K11" i="243"/>
  <c r="J11" i="243"/>
  <c r="I11" i="243"/>
  <c r="H11" i="243"/>
  <c r="O11" i="243"/>
  <c r="C11" i="243"/>
  <c r="B11" i="243"/>
  <c r="G11" i="243"/>
  <c r="F11" i="243"/>
  <c r="E11" i="243"/>
  <c r="P11" i="243"/>
  <c r="A3" i="243"/>
  <c r="A6" i="243"/>
  <c r="A9" i="243"/>
  <c r="A12" i="243"/>
  <c r="A15" i="243"/>
  <c r="A4" i="243"/>
  <c r="A10" i="243"/>
  <c r="A13" i="243"/>
  <c r="A7" i="243"/>
  <c r="A5" i="243"/>
  <c r="A8" i="243"/>
  <c r="A4" i="183"/>
  <c r="B4" i="183" s="1"/>
  <c r="A5" i="183"/>
  <c r="B5" i="183" s="1"/>
  <c r="A6" i="183"/>
  <c r="B6" i="183" s="1"/>
  <c r="A7" i="183"/>
  <c r="B7" i="183" s="1"/>
  <c r="A8" i="183"/>
  <c r="B8" i="183" s="1"/>
  <c r="A9" i="183"/>
  <c r="B9" i="183" s="1"/>
  <c r="A10" i="183"/>
  <c r="B10" i="183" s="1"/>
  <c r="A11" i="183"/>
  <c r="B11" i="183" s="1"/>
  <c r="A3" i="183"/>
  <c r="A1" i="18"/>
  <c r="K6" i="283" l="1"/>
  <c r="K3" i="281"/>
  <c r="K7" i="283"/>
  <c r="K3" i="284"/>
  <c r="K6" i="284"/>
  <c r="O3" i="287"/>
  <c r="O5" i="287"/>
  <c r="K8" i="284"/>
  <c r="K9" i="287"/>
  <c r="P14" i="282"/>
  <c r="K7" i="285"/>
  <c r="K11" i="285"/>
  <c r="S10" i="287"/>
  <c r="K10" i="285"/>
  <c r="H5" i="287"/>
  <c r="S6" i="284"/>
  <c r="O3" i="283"/>
  <c r="O9" i="283"/>
  <c r="K6" i="285"/>
  <c r="K9" i="285"/>
  <c r="O5" i="285"/>
  <c r="S6" i="286"/>
  <c r="K10" i="287"/>
  <c r="K3" i="287"/>
  <c r="S7" i="287"/>
  <c r="O6" i="287"/>
  <c r="H6" i="285"/>
  <c r="K3" i="283"/>
  <c r="O8" i="283"/>
  <c r="H8" i="284"/>
  <c r="O4" i="285"/>
  <c r="H7" i="285"/>
  <c r="O8" i="285"/>
  <c r="S3" i="286"/>
  <c r="H3" i="287"/>
  <c r="H9" i="287"/>
  <c r="S5" i="287"/>
  <c r="K3" i="282"/>
  <c r="K7" i="282"/>
  <c r="H3" i="284"/>
  <c r="K7" i="286"/>
  <c r="S9" i="280"/>
  <c r="S4" i="283"/>
  <c r="K9" i="281"/>
  <c r="S6" i="281"/>
  <c r="S5" i="281"/>
  <c r="O11" i="287"/>
  <c r="K11" i="287"/>
  <c r="O9" i="287"/>
  <c r="O3" i="286"/>
  <c r="K9" i="280"/>
  <c r="H6" i="281"/>
  <c r="K6" i="281"/>
  <c r="K5" i="281"/>
  <c r="S8" i="282"/>
  <c r="S11" i="287"/>
  <c r="S6" i="287"/>
  <c r="H7" i="280"/>
  <c r="O6" i="280"/>
  <c r="K6" i="280"/>
  <c r="O5" i="280"/>
  <c r="K5" i="280"/>
  <c r="O8" i="281"/>
  <c r="O9" i="281"/>
  <c r="S3" i="281"/>
  <c r="H7" i="281"/>
  <c r="K7" i="281"/>
  <c r="K5" i="282"/>
  <c r="K9" i="283"/>
  <c r="O4" i="283"/>
  <c r="O7" i="284"/>
  <c r="S8" i="284"/>
  <c r="K4" i="285"/>
  <c r="H4" i="285"/>
  <c r="K8" i="285"/>
  <c r="S11" i="285"/>
  <c r="K12" i="285"/>
  <c r="K5" i="286"/>
  <c r="H8" i="287"/>
  <c r="S7" i="280"/>
  <c r="S3" i="280"/>
  <c r="S7" i="281"/>
  <c r="K6" i="282"/>
  <c r="S9" i="283"/>
  <c r="K8" i="283"/>
  <c r="S7" i="284"/>
  <c r="K5" i="284"/>
  <c r="S4" i="285"/>
  <c r="S9" i="285"/>
  <c r="S10" i="285"/>
  <c r="K5" i="285"/>
  <c r="K4" i="286"/>
  <c r="S5" i="286"/>
  <c r="K6" i="287"/>
  <c r="H6" i="287"/>
  <c r="O7" i="280"/>
  <c r="S8" i="280"/>
  <c r="O3" i="280"/>
  <c r="H3" i="280"/>
  <c r="S5" i="280"/>
  <c r="O4" i="281"/>
  <c r="S8" i="281"/>
  <c r="S3" i="282"/>
  <c r="H5" i="284"/>
  <c r="S5" i="284"/>
  <c r="H6" i="284"/>
  <c r="O7" i="285"/>
  <c r="H8" i="285"/>
  <c r="O11" i="285"/>
  <c r="S12" i="285"/>
  <c r="O9" i="285"/>
  <c r="S5" i="285"/>
  <c r="O8" i="286"/>
  <c r="S8" i="286"/>
  <c r="O7" i="287"/>
  <c r="K7" i="287"/>
  <c r="H4" i="287"/>
  <c r="O4" i="282"/>
  <c r="K9" i="284"/>
  <c r="S7" i="285"/>
  <c r="H12" i="285"/>
  <c r="K4" i="280"/>
  <c r="K8" i="280"/>
  <c r="H9" i="280"/>
  <c r="O3" i="281"/>
  <c r="S5" i="282"/>
  <c r="H6" i="282"/>
  <c r="H9" i="283"/>
  <c r="O10" i="285"/>
  <c r="H10" i="287"/>
  <c r="S4" i="287"/>
  <c r="S8" i="287"/>
  <c r="O9" i="280"/>
  <c r="O6" i="281"/>
  <c r="O5" i="281"/>
  <c r="S4" i="282"/>
  <c r="K4" i="284"/>
  <c r="O4" i="284"/>
  <c r="H9" i="284"/>
  <c r="H11" i="285"/>
  <c r="H3" i="285"/>
  <c r="H8" i="286"/>
  <c r="O10" i="287"/>
  <c r="H7" i="287"/>
  <c r="K4" i="287"/>
  <c r="P14" i="287"/>
  <c r="O4" i="287"/>
  <c r="H11" i="287"/>
  <c r="O8" i="287"/>
  <c r="K8" i="287"/>
  <c r="K8" i="286"/>
  <c r="O4" i="286"/>
  <c r="H5" i="286"/>
  <c r="H6" i="286"/>
  <c r="O7" i="286"/>
  <c r="H7" i="286"/>
  <c r="H4" i="286"/>
  <c r="S4" i="286"/>
  <c r="O5" i="286"/>
  <c r="H3" i="286"/>
  <c r="O6" i="286"/>
  <c r="K6" i="286"/>
  <c r="S7" i="286"/>
  <c r="P14" i="286"/>
  <c r="O6" i="285"/>
  <c r="H10" i="285"/>
  <c r="H5" i="285"/>
  <c r="S8" i="285"/>
  <c r="O12" i="285"/>
  <c r="S6" i="285"/>
  <c r="H9" i="285"/>
  <c r="O3" i="285"/>
  <c r="P14" i="285"/>
  <c r="H7" i="284"/>
  <c r="H4" i="284"/>
  <c r="O6" i="284"/>
  <c r="O3" i="284"/>
  <c r="K7" i="284"/>
  <c r="S4" i="284"/>
  <c r="O9" i="284"/>
  <c r="O5" i="284"/>
  <c r="O8" i="284"/>
  <c r="P14" i="284"/>
  <c r="S3" i="283"/>
  <c r="H3" i="283"/>
  <c r="S8" i="283"/>
  <c r="H4" i="283"/>
  <c r="P14" i="283"/>
  <c r="H6" i="283"/>
  <c r="H8" i="283"/>
  <c r="O6" i="283"/>
  <c r="H7" i="283"/>
  <c r="K4" i="283"/>
  <c r="O5" i="282"/>
  <c r="H5" i="282"/>
  <c r="H7" i="282"/>
  <c r="O7" i="282"/>
  <c r="H4" i="282"/>
  <c r="H8" i="282"/>
  <c r="H3" i="282"/>
  <c r="O3" i="282"/>
  <c r="S7" i="282"/>
  <c r="O6" i="282"/>
  <c r="S6" i="282"/>
  <c r="K4" i="282"/>
  <c r="O8" i="282"/>
  <c r="S4" i="281"/>
  <c r="H4" i="281"/>
  <c r="K8" i="281"/>
  <c r="S9" i="281"/>
  <c r="H8" i="281"/>
  <c r="H9" i="281"/>
  <c r="H3" i="281"/>
  <c r="H5" i="281"/>
  <c r="O7" i="281"/>
  <c r="P14" i="281"/>
  <c r="H5" i="280"/>
  <c r="O4" i="280"/>
  <c r="H8" i="280"/>
  <c r="S6" i="280"/>
  <c r="H4" i="280"/>
  <c r="S4" i="280"/>
  <c r="K7" i="280"/>
  <c r="O8" i="280"/>
  <c r="H6" i="280"/>
  <c r="K3" i="280"/>
  <c r="P14" i="280"/>
  <c r="B3" i="183"/>
  <c r="E7" i="243"/>
  <c r="P7" i="243"/>
  <c r="D7" i="243"/>
  <c r="C7" i="243"/>
  <c r="B7" i="243"/>
  <c r="M7" i="243"/>
  <c r="N7" i="243"/>
  <c r="L7" i="243"/>
  <c r="G7" i="243"/>
  <c r="F7" i="243"/>
  <c r="J7" i="243"/>
  <c r="I7" i="243"/>
  <c r="K7" i="243" s="1"/>
  <c r="E10" i="243"/>
  <c r="P10" i="243"/>
  <c r="D10" i="243"/>
  <c r="C10" i="243"/>
  <c r="N10" i="243"/>
  <c r="B10" i="243"/>
  <c r="M10" i="243"/>
  <c r="F10" i="243"/>
  <c r="L10" i="243"/>
  <c r="I10" i="243"/>
  <c r="G10" i="243"/>
  <c r="J10" i="243"/>
  <c r="P8" i="243"/>
  <c r="B8" i="243"/>
  <c r="M8" i="243"/>
  <c r="L8" i="243"/>
  <c r="J8" i="243"/>
  <c r="I8" i="243"/>
  <c r="C8" i="243"/>
  <c r="N8" i="243"/>
  <c r="E8" i="243"/>
  <c r="G8" i="243"/>
  <c r="F8" i="243"/>
  <c r="D8" i="243"/>
  <c r="H13" i="243"/>
  <c r="E13" i="243"/>
  <c r="P13" i="243"/>
  <c r="D13" i="243"/>
  <c r="O13" i="243"/>
  <c r="C13" i="243"/>
  <c r="N13" i="243"/>
  <c r="M13" i="243"/>
  <c r="B13" i="243"/>
  <c r="L13" i="243"/>
  <c r="I13" i="243"/>
  <c r="G13" i="243"/>
  <c r="F13" i="243"/>
  <c r="K13" i="243"/>
  <c r="J13" i="243"/>
  <c r="F4" i="243"/>
  <c r="E4" i="243"/>
  <c r="P4" i="243"/>
  <c r="D4" i="243"/>
  <c r="C4" i="243"/>
  <c r="N4" i="243"/>
  <c r="B4" i="243"/>
  <c r="M4" i="243"/>
  <c r="G4" i="243"/>
  <c r="L4" i="243"/>
  <c r="J4" i="243"/>
  <c r="I4" i="243"/>
  <c r="I12" i="243"/>
  <c r="H12" i="243"/>
  <c r="G12" i="243"/>
  <c r="F12" i="243"/>
  <c r="E12" i="243"/>
  <c r="J12" i="243"/>
  <c r="P12" i="243"/>
  <c r="D12" i="243"/>
  <c r="K12" i="243"/>
  <c r="O12" i="243"/>
  <c r="C12" i="243"/>
  <c r="N12" i="243"/>
  <c r="B12" i="243"/>
  <c r="M12" i="243"/>
  <c r="L12" i="243"/>
  <c r="I9" i="243"/>
  <c r="G9" i="243"/>
  <c r="E9" i="243"/>
  <c r="F9" i="243"/>
  <c r="P9" i="243"/>
  <c r="D9" i="243"/>
  <c r="J9" i="243"/>
  <c r="C9" i="243"/>
  <c r="N9" i="243"/>
  <c r="B9" i="243"/>
  <c r="M9" i="243"/>
  <c r="L9" i="243"/>
  <c r="I6" i="243"/>
  <c r="G6" i="243"/>
  <c r="J6" i="243"/>
  <c r="F6" i="243"/>
  <c r="E6" i="243"/>
  <c r="P6" i="243"/>
  <c r="D6" i="243"/>
  <c r="N6" i="243"/>
  <c r="M6" i="243"/>
  <c r="C6" i="243"/>
  <c r="B6" i="243"/>
  <c r="L6" i="243"/>
  <c r="L3" i="243"/>
  <c r="I3" i="243"/>
  <c r="G3" i="243"/>
  <c r="E3" i="243"/>
  <c r="J3" i="243"/>
  <c r="F3" i="243"/>
  <c r="P3" i="243"/>
  <c r="D3" i="243"/>
  <c r="N3" i="243"/>
  <c r="M3" i="243"/>
  <c r="C3" i="243"/>
  <c r="B3" i="243"/>
  <c r="P5" i="243"/>
  <c r="M5" i="243"/>
  <c r="L5" i="243"/>
  <c r="J5" i="243"/>
  <c r="I5" i="243"/>
  <c r="C5" i="243"/>
  <c r="N5" i="243"/>
  <c r="F5" i="243"/>
  <c r="E5" i="243"/>
  <c r="B5" i="243"/>
  <c r="G5" i="243"/>
  <c r="D5" i="243"/>
  <c r="F10" i="183"/>
  <c r="F7" i="183"/>
  <c r="F8" i="183"/>
  <c r="F9" i="183"/>
  <c r="F11" i="183"/>
  <c r="K14" i="281" l="1"/>
  <c r="K14" i="282"/>
  <c r="S14" i="287"/>
  <c r="K14" i="285"/>
  <c r="O14" i="283"/>
  <c r="K14" i="283"/>
  <c r="K14" i="286"/>
  <c r="S14" i="286"/>
  <c r="S14" i="284"/>
  <c r="K14" i="284"/>
  <c r="O14" i="281"/>
  <c r="O14" i="287"/>
  <c r="H14" i="283"/>
  <c r="S14" i="280"/>
  <c r="O14" i="280"/>
  <c r="O14" i="282"/>
  <c r="H14" i="284"/>
  <c r="H14" i="287"/>
  <c r="K14" i="287"/>
  <c r="S14" i="282"/>
  <c r="H14" i="282"/>
  <c r="O14" i="285"/>
  <c r="S14" i="285"/>
  <c r="O14" i="286"/>
  <c r="H14" i="286"/>
  <c r="H14" i="280"/>
  <c r="H14" i="285"/>
  <c r="H14" i="281"/>
  <c r="K14" i="280"/>
  <c r="S14" i="283"/>
  <c r="S14" i="281"/>
  <c r="O14" i="284"/>
  <c r="O6" i="243"/>
  <c r="O5" i="243"/>
  <c r="O3" i="243"/>
  <c r="K4" i="243"/>
  <c r="H6" i="243"/>
  <c r="H8" i="243"/>
  <c r="K5" i="243"/>
  <c r="K6" i="243"/>
  <c r="H4" i="243"/>
  <c r="O9" i="243"/>
  <c r="K8" i="243"/>
  <c r="H5" i="243"/>
  <c r="H10" i="243"/>
  <c r="O8" i="243"/>
  <c r="H7" i="243"/>
  <c r="K3" i="243"/>
  <c r="K9" i="243"/>
  <c r="O4" i="243"/>
  <c r="K10" i="243"/>
  <c r="H9" i="243"/>
  <c r="O7" i="243"/>
  <c r="H3" i="243"/>
  <c r="O10" i="243"/>
  <c r="P14" i="243"/>
  <c r="A9" i="18"/>
  <c r="G8" i="183"/>
  <c r="E8" i="183"/>
  <c r="D9" i="183"/>
  <c r="C10" i="183"/>
  <c r="G9" i="183"/>
  <c r="E7" i="183"/>
  <c r="G5" i="183"/>
  <c r="C11" i="183"/>
  <c r="D7" i="183"/>
  <c r="D11" i="183"/>
  <c r="G11" i="183"/>
  <c r="C9" i="183"/>
  <c r="G7" i="183"/>
  <c r="C8" i="183"/>
  <c r="G10" i="183"/>
  <c r="C7" i="183"/>
  <c r="D10" i="183"/>
  <c r="G4" i="183"/>
  <c r="E9" i="183"/>
  <c r="E11" i="183"/>
  <c r="G6" i="183"/>
  <c r="E10" i="183"/>
  <c r="D8" i="183"/>
  <c r="O14" i="243" l="1"/>
  <c r="K14" i="243"/>
  <c r="P9" i="18"/>
  <c r="R9" i="18"/>
  <c r="Q9" i="18"/>
  <c r="H14" i="243"/>
  <c r="L9" i="18"/>
  <c r="M9" i="18"/>
  <c r="N9" i="18"/>
  <c r="J9" i="18"/>
  <c r="I9" i="18"/>
  <c r="F9" i="18"/>
  <c r="E9" i="18"/>
  <c r="G9" i="18"/>
  <c r="D9" i="18"/>
  <c r="B9" i="18"/>
  <c r="C9" i="18"/>
  <c r="A10" i="18"/>
  <c r="A5" i="18"/>
  <c r="A4" i="18"/>
  <c r="A12" i="18"/>
  <c r="A3" i="18"/>
  <c r="A11" i="18"/>
  <c r="A7" i="18"/>
  <c r="A8" i="18"/>
  <c r="A6" i="18"/>
  <c r="A15" i="18"/>
  <c r="A13" i="18"/>
  <c r="F4" i="183"/>
  <c r="F5" i="183"/>
  <c r="F6" i="183"/>
  <c r="S9" i="18" l="1"/>
  <c r="K9" i="18"/>
  <c r="K13" i="18"/>
  <c r="S13" i="18"/>
  <c r="P6" i="18"/>
  <c r="Q6" i="18"/>
  <c r="R6" i="18"/>
  <c r="P11" i="18"/>
  <c r="R11" i="18"/>
  <c r="Q11" i="18"/>
  <c r="P7" i="18"/>
  <c r="R7" i="18"/>
  <c r="Q7" i="18"/>
  <c r="P12" i="18"/>
  <c r="R12" i="18"/>
  <c r="Q12" i="18"/>
  <c r="P3" i="18"/>
  <c r="Q3" i="18"/>
  <c r="R3" i="18"/>
  <c r="P5" i="18"/>
  <c r="Q5" i="18"/>
  <c r="R5" i="18"/>
  <c r="P4" i="18"/>
  <c r="Q4" i="18"/>
  <c r="R4" i="18"/>
  <c r="P10" i="18"/>
  <c r="Q10" i="18"/>
  <c r="R10" i="18"/>
  <c r="P8" i="18"/>
  <c r="R8" i="18"/>
  <c r="Q8" i="18"/>
  <c r="P13" i="18"/>
  <c r="Q13" i="18"/>
  <c r="R13" i="18"/>
  <c r="H9" i="18"/>
  <c r="O9" i="18"/>
  <c r="L6" i="18"/>
  <c r="M6" i="18"/>
  <c r="N6" i="18"/>
  <c r="M8" i="18"/>
  <c r="N8" i="18"/>
  <c r="L8" i="18"/>
  <c r="M7" i="18"/>
  <c r="N7" i="18"/>
  <c r="L7" i="18"/>
  <c r="L3" i="18"/>
  <c r="N3" i="18"/>
  <c r="M3" i="18"/>
  <c r="M11" i="18"/>
  <c r="N11" i="18"/>
  <c r="L11" i="18"/>
  <c r="M12" i="18"/>
  <c r="N12" i="18"/>
  <c r="L12" i="18"/>
  <c r="N4" i="18"/>
  <c r="M4" i="18"/>
  <c r="L4" i="18"/>
  <c r="M5" i="18"/>
  <c r="L5" i="18"/>
  <c r="N5" i="18"/>
  <c r="N10" i="18"/>
  <c r="L10" i="18"/>
  <c r="M10" i="18"/>
  <c r="O13" i="18"/>
  <c r="M13" i="18"/>
  <c r="N13" i="18"/>
  <c r="L13" i="18"/>
  <c r="H13" i="18"/>
  <c r="I4" i="18"/>
  <c r="J4" i="18"/>
  <c r="I3" i="18"/>
  <c r="J3" i="18"/>
  <c r="I5" i="18"/>
  <c r="J5" i="18"/>
  <c r="J7" i="18"/>
  <c r="I7" i="18"/>
  <c r="J6" i="18"/>
  <c r="I6" i="18"/>
  <c r="J10" i="18"/>
  <c r="I10" i="18"/>
  <c r="I8" i="18"/>
  <c r="J8" i="18"/>
  <c r="D13" i="18"/>
  <c r="E13" i="18"/>
  <c r="F13" i="18"/>
  <c r="G13" i="18"/>
  <c r="F3" i="18"/>
  <c r="D3" i="18"/>
  <c r="E3" i="18"/>
  <c r="G3" i="18"/>
  <c r="C4" i="18"/>
  <c r="E4" i="18"/>
  <c r="D4" i="18"/>
  <c r="F4" i="18"/>
  <c r="G4" i="18"/>
  <c r="B6" i="18"/>
  <c r="G6" i="18"/>
  <c r="F6" i="18"/>
  <c r="D6" i="18"/>
  <c r="E6" i="18"/>
  <c r="E5" i="18"/>
  <c r="F5" i="18"/>
  <c r="D5" i="18"/>
  <c r="G5" i="18"/>
  <c r="F7" i="18"/>
  <c r="D7" i="18"/>
  <c r="E7" i="18"/>
  <c r="G7" i="18"/>
  <c r="C8" i="18"/>
  <c r="E8" i="18"/>
  <c r="F8" i="18"/>
  <c r="D8" i="18"/>
  <c r="G8" i="18"/>
  <c r="E11" i="18"/>
  <c r="D11" i="18"/>
  <c r="G11" i="18"/>
  <c r="F11" i="18"/>
  <c r="E12" i="18"/>
  <c r="F12" i="18"/>
  <c r="G12" i="18"/>
  <c r="D12" i="18"/>
  <c r="B10" i="18"/>
  <c r="E10" i="18"/>
  <c r="F10" i="18"/>
  <c r="G10" i="18"/>
  <c r="D10" i="18"/>
  <c r="B12" i="18"/>
  <c r="J12" i="18"/>
  <c r="C12" i="18"/>
  <c r="I12" i="18"/>
  <c r="C6" i="18"/>
  <c r="I11" i="18"/>
  <c r="C11" i="18"/>
  <c r="B11" i="18"/>
  <c r="J11" i="18"/>
  <c r="B3" i="18"/>
  <c r="C3" i="18"/>
  <c r="C10" i="18"/>
  <c r="I13" i="18"/>
  <c r="B13" i="18"/>
  <c r="J13" i="18"/>
  <c r="C13" i="18"/>
  <c r="B8" i="18"/>
  <c r="B4" i="18"/>
  <c r="C7" i="18"/>
  <c r="B7" i="18"/>
  <c r="C5" i="18"/>
  <c r="B5" i="18"/>
  <c r="E4" i="183"/>
  <c r="E6" i="183"/>
  <c r="C6" i="183"/>
  <c r="C5" i="183"/>
  <c r="D5" i="183"/>
  <c r="D6" i="183"/>
  <c r="E5" i="183"/>
  <c r="D4" i="183"/>
  <c r="C4" i="183"/>
  <c r="S4" i="18" l="1"/>
  <c r="K6" i="18"/>
  <c r="S11" i="18"/>
  <c r="H11" i="18"/>
  <c r="K3" i="18"/>
  <c r="S8" i="18"/>
  <c r="S10" i="18"/>
  <c r="S3" i="18"/>
  <c r="K5" i="18"/>
  <c r="S7" i="18"/>
  <c r="K12" i="18"/>
  <c r="O11" i="18"/>
  <c r="S6" i="18"/>
  <c r="H12" i="18"/>
  <c r="H4" i="18"/>
  <c r="K8" i="18"/>
  <c r="K4" i="18"/>
  <c r="O12" i="18"/>
  <c r="S5" i="18"/>
  <c r="K11" i="18"/>
  <c r="K10" i="18"/>
  <c r="K7" i="18"/>
  <c r="S12" i="18"/>
  <c r="P14" i="18"/>
  <c r="O4" i="18"/>
  <c r="O3" i="18"/>
  <c r="H5" i="18"/>
  <c r="O6" i="18"/>
  <c r="O10" i="18"/>
  <c r="O5" i="18"/>
  <c r="H6" i="18"/>
  <c r="O7" i="18"/>
  <c r="H7" i="18"/>
  <c r="O8" i="18"/>
  <c r="H10" i="18"/>
  <c r="H8" i="18"/>
  <c r="H3" i="18"/>
  <c r="F3" i="183"/>
  <c r="S14" i="18" l="1"/>
  <c r="O14" i="18"/>
  <c r="L3" i="183"/>
  <c r="H14" i="18"/>
  <c r="K14" i="18"/>
  <c r="C3" i="183"/>
  <c r="G3" i="183"/>
  <c r="D3" i="183"/>
  <c r="E3" i="183"/>
  <c r="I11" i="183" l="1"/>
  <c r="M11" i="183"/>
  <c r="I10" i="183"/>
  <c r="M10" i="183"/>
  <c r="I9" i="183"/>
  <c r="M9" i="183"/>
  <c r="I8" i="183"/>
  <c r="M8" i="183"/>
  <c r="I7" i="183"/>
  <c r="M7" i="183"/>
  <c r="I6" i="183"/>
  <c r="M6" i="183"/>
  <c r="I5" i="183"/>
  <c r="M5" i="183"/>
  <c r="I4" i="183"/>
  <c r="M4" i="183"/>
  <c r="M3" i="183"/>
  <c r="I3" i="183"/>
  <c r="K11" i="183" l="1"/>
  <c r="J10" i="183"/>
  <c r="L11" i="183" l="1"/>
  <c r="J11" i="183"/>
  <c r="K10" i="183"/>
  <c r="L10" i="183"/>
  <c r="K9" i="183"/>
  <c r="L9" i="183"/>
  <c r="J9" i="183"/>
  <c r="O10" i="183" l="1"/>
  <c r="O11" i="183"/>
  <c r="O9" i="183"/>
  <c r="K5" i="183"/>
  <c r="J7" i="183"/>
  <c r="J4" i="183"/>
  <c r="K7" i="183"/>
  <c r="L5" i="183"/>
  <c r="K6" i="183"/>
  <c r="J6" i="183"/>
  <c r="J8" i="183"/>
  <c r="J3" i="183"/>
  <c r="K8" i="183"/>
  <c r="L4" i="183"/>
  <c r="L7" i="183"/>
  <c r="L6" i="183"/>
  <c r="K4" i="183"/>
  <c r="L8" i="183"/>
  <c r="K3" i="183"/>
  <c r="J5" i="183"/>
  <c r="O5" i="183" s="1"/>
  <c r="O8" i="183" l="1"/>
  <c r="O6" i="183"/>
  <c r="O4" i="183"/>
  <c r="O7" i="183"/>
  <c r="O3" i="183"/>
  <c r="P8" i="183" l="1"/>
  <c r="P11" i="183"/>
  <c r="P7" i="183"/>
  <c r="P10" i="183"/>
  <c r="P9" i="183"/>
  <c r="P3" i="183"/>
  <c r="P6" i="183"/>
  <c r="P4" i="183"/>
  <c r="R11" i="183" s="1"/>
  <c r="P5" i="183"/>
  <c r="R5" i="183"/>
  <c r="R6" i="183"/>
  <c r="R7" i="183"/>
  <c r="R4" i="183"/>
  <c r="R10" i="183"/>
  <c r="R9" i="183"/>
  <c r="R8" i="183"/>
  <c r="R3" i="183" l="1"/>
  <c r="S8" i="183"/>
  <c r="S9" i="183"/>
  <c r="S10" i="183"/>
  <c r="S4" i="183"/>
  <c r="S7" i="183"/>
  <c r="S3" i="183"/>
  <c r="S6" i="183"/>
  <c r="S11" i="183"/>
  <c r="S5" i="183"/>
</calcChain>
</file>

<file path=xl/sharedStrings.xml><?xml version="1.0" encoding="utf-8"?>
<sst xmlns="http://schemas.openxmlformats.org/spreadsheetml/2006/main" count="520" uniqueCount="170">
  <si>
    <t>Rang</t>
  </si>
  <si>
    <t>Anzahl</t>
  </si>
  <si>
    <t>Summe</t>
  </si>
  <si>
    <t>Name</t>
  </si>
  <si>
    <t>Ergebnis</t>
  </si>
  <si>
    <t>Nr.</t>
  </si>
  <si>
    <t>Vorname</t>
  </si>
  <si>
    <t>Wurf</t>
  </si>
  <si>
    <t xml:space="preserve"> </t>
  </si>
  <si>
    <t>Ergebnis sortiert</t>
  </si>
  <si>
    <t>Team</t>
  </si>
  <si>
    <t>Team ID</t>
  </si>
  <si>
    <t>Winterbach 1</t>
  </si>
  <si>
    <t>Wurf 1</t>
  </si>
  <si>
    <t>Wurf 2</t>
  </si>
  <si>
    <t>Wurf 3</t>
  </si>
  <si>
    <t>Wurf 4</t>
  </si>
  <si>
    <t>Wurf Ergebnis</t>
  </si>
  <si>
    <t>Sprint</t>
  </si>
  <si>
    <t>Sprint 1</t>
  </si>
  <si>
    <t>Sprint 2</t>
  </si>
  <si>
    <t xml:space="preserve"> Sprint</t>
  </si>
  <si>
    <t>Sprint Ergebnis</t>
  </si>
  <si>
    <t>Stabweit 1</t>
  </si>
  <si>
    <t>Stabweit 2</t>
  </si>
  <si>
    <t>Stabweit 3</t>
  </si>
  <si>
    <t>Stabweit</t>
  </si>
  <si>
    <t>Stabweit Ergebnis</t>
  </si>
  <si>
    <t>Staffel</t>
  </si>
  <si>
    <t>Springen 1</t>
  </si>
  <si>
    <t>Springen 2</t>
  </si>
  <si>
    <t>Springen</t>
  </si>
  <si>
    <t>TSV Schmiden</t>
  </si>
  <si>
    <t>LG Weissacher Tal</t>
  </si>
  <si>
    <t>TSF Welzheim</t>
  </si>
  <si>
    <t>SG Weinstadt</t>
  </si>
  <si>
    <t>VfL Waiblingen</t>
  </si>
  <si>
    <t>VfL Winterbach 1</t>
  </si>
  <si>
    <t>VfL Winterbach 2</t>
  </si>
  <si>
    <t>Fabian</t>
  </si>
  <si>
    <t>Leandro</t>
  </si>
  <si>
    <t>Mia</t>
  </si>
  <si>
    <t>Hugh</t>
  </si>
  <si>
    <t>Musaab</t>
  </si>
  <si>
    <t>Pauline</t>
  </si>
  <si>
    <t>Leonie</t>
  </si>
  <si>
    <t>Frey</t>
  </si>
  <si>
    <t>Calamita</t>
  </si>
  <si>
    <t>Schubert</t>
  </si>
  <si>
    <t>Nwaka</t>
  </si>
  <si>
    <t>Alzoubi</t>
  </si>
  <si>
    <t>Weber</t>
  </si>
  <si>
    <t>Heinen</t>
  </si>
  <si>
    <t>Weiser</t>
  </si>
  <si>
    <t>Wößner</t>
  </si>
  <si>
    <t>Wengert</t>
  </si>
  <si>
    <t>Böhringer</t>
  </si>
  <si>
    <t>Dietrich</t>
  </si>
  <si>
    <t>Maya</t>
  </si>
  <si>
    <t>Lea</t>
  </si>
  <si>
    <t>Lena</t>
  </si>
  <si>
    <t>Karla</t>
  </si>
  <si>
    <t>Johanna</t>
  </si>
  <si>
    <t>Schmidt</t>
  </si>
  <si>
    <t>Kramer</t>
  </si>
  <si>
    <t>Wolff</t>
  </si>
  <si>
    <t>Almonacid</t>
  </si>
  <si>
    <t>Mangler</t>
  </si>
  <si>
    <t>Taubert</t>
  </si>
  <si>
    <t>Cosima</t>
  </si>
  <si>
    <t>Joshua</t>
  </si>
  <si>
    <t>Amelie</t>
  </si>
  <si>
    <t>Roxanne Joy</t>
  </si>
  <si>
    <t>Laura</t>
  </si>
  <si>
    <t>Jette</t>
  </si>
  <si>
    <t>Constantin</t>
  </si>
  <si>
    <t>Noll</t>
  </si>
  <si>
    <t>Schützle</t>
  </si>
  <si>
    <t>Cancedda</t>
  </si>
  <si>
    <t>Reutter</t>
  </si>
  <si>
    <t>Wiedenhorn</t>
  </si>
  <si>
    <t>Kienz</t>
  </si>
  <si>
    <t>Felix</t>
  </si>
  <si>
    <t>Max</t>
  </si>
  <si>
    <t>Lia</t>
  </si>
  <si>
    <t>Ilvie</t>
  </si>
  <si>
    <t>Pia</t>
  </si>
  <si>
    <t>Jakob</t>
  </si>
  <si>
    <t>Würsching</t>
  </si>
  <si>
    <t>Stadelmaier</t>
  </si>
  <si>
    <t>Staudinger</t>
  </si>
  <si>
    <t>Wiedmann</t>
  </si>
  <si>
    <t>Sauer</t>
  </si>
  <si>
    <t>Mettler</t>
  </si>
  <si>
    <t>Geromiller</t>
  </si>
  <si>
    <t>Sigloch</t>
  </si>
  <si>
    <t>Kral</t>
  </si>
  <si>
    <t>Peter</t>
  </si>
  <si>
    <t>Elias</t>
  </si>
  <si>
    <t>Maximilian</t>
  </si>
  <si>
    <t>Liam</t>
  </si>
  <si>
    <t>Jonas</t>
  </si>
  <si>
    <t>Larissa</t>
  </si>
  <si>
    <t>Lenny</t>
  </si>
  <si>
    <t>Josephine</t>
  </si>
  <si>
    <t>Deseyve</t>
  </si>
  <si>
    <t>Gregorius</t>
  </si>
  <si>
    <t xml:space="preserve">Ellwanger </t>
  </si>
  <si>
    <t>Schumann</t>
  </si>
  <si>
    <t>Amy Lynn</t>
  </si>
  <si>
    <t>Marvin</t>
  </si>
  <si>
    <t>Juliana</t>
  </si>
  <si>
    <t>Hendrik</t>
  </si>
  <si>
    <t>Sofia</t>
  </si>
  <si>
    <t>Graf</t>
  </si>
  <si>
    <t>Hilgenfeld</t>
  </si>
  <si>
    <t>Di Giovanni</t>
  </si>
  <si>
    <t>Rieger</t>
  </si>
  <si>
    <t>Rapp</t>
  </si>
  <si>
    <t>Ege</t>
  </si>
  <si>
    <t>Hügler</t>
  </si>
  <si>
    <t>Klatt</t>
  </si>
  <si>
    <t>Amort</t>
  </si>
  <si>
    <t>Emily</t>
  </si>
  <si>
    <t>Carlotta</t>
  </si>
  <si>
    <t>Marco</t>
  </si>
  <si>
    <t>Louis</t>
  </si>
  <si>
    <t>Raffael</t>
  </si>
  <si>
    <t>Leon</t>
  </si>
  <si>
    <t>Fiona</t>
  </si>
  <si>
    <t>Stella</t>
  </si>
  <si>
    <t>Eliah</t>
  </si>
  <si>
    <t>Mangold</t>
  </si>
  <si>
    <t>Köfer</t>
  </si>
  <si>
    <t>Haxha</t>
  </si>
  <si>
    <t>Leihenseder</t>
  </si>
  <si>
    <t>Rittberger</t>
  </si>
  <si>
    <t>Wilson</t>
  </si>
  <si>
    <t>Mischkin</t>
  </si>
  <si>
    <t>Schlender</t>
  </si>
  <si>
    <t>Manuel</t>
  </si>
  <si>
    <t>Hannah</t>
  </si>
  <si>
    <t>Dafin</t>
  </si>
  <si>
    <t>Charlotte</t>
  </si>
  <si>
    <t>Silas</t>
  </si>
  <si>
    <t>Colin</t>
  </si>
  <si>
    <t>Simon</t>
  </si>
  <si>
    <t xml:space="preserve">Friedrich </t>
  </si>
  <si>
    <t>Kühnle</t>
  </si>
  <si>
    <t>Dilger</t>
  </si>
  <si>
    <t>Rigos</t>
  </si>
  <si>
    <t>Maske</t>
  </si>
  <si>
    <t>Berghold</t>
  </si>
  <si>
    <t>Lisa</t>
  </si>
  <si>
    <t>Marie</t>
  </si>
  <si>
    <t>Paul</t>
  </si>
  <si>
    <t>Tobias</t>
  </si>
  <si>
    <t>Nicolas</t>
  </si>
  <si>
    <t>Melissa</t>
  </si>
  <si>
    <t>Raphael</t>
  </si>
  <si>
    <t>Springen Ergebnis</t>
  </si>
  <si>
    <t>TV Murrhardt-SV Remshalden</t>
  </si>
  <si>
    <t>SG Schorndorf</t>
  </si>
  <si>
    <t>Ziemer</t>
  </si>
  <si>
    <t>Ben</t>
  </si>
  <si>
    <t>Justus</t>
  </si>
  <si>
    <t>Luchs</t>
  </si>
  <si>
    <t>XXX</t>
  </si>
  <si>
    <t>8,,1</t>
  </si>
  <si>
    <t>Reweland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</si>
</sst>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sz val="12"/>
      <name val="Arial"/>
      <family val="2"/>
    </font>
    <font>
      <b/>
      <sz val="12"/>
      <name val="Arial"/>
      <family val="2"/>
    </font>
    <font>
      <sz val="12"/>
      <name val="Arial"/>
      <family val="2"/>
    </font>
    <font>
      <b/>
      <sz val="12"/>
      <name val="Arial"/>
      <family val="2"/>
    </font>
    <font>
      <sz val="10"/>
      <color rgb="FF000000"/>
      <name val="Arial"/>
      <family val="2"/>
    </font>
    <font>
      <sz val="11"/>
      <color rgb="FF000000"/>
      <name val="Calibri"/>
      <family val="2"/>
      <charset val="1"/>
    </font>
    <font>
      <sz val="11"/>
      <color rgb="FF000000"/>
      <name val="Calibri"/>
      <family val="2"/>
    </font>
    <font>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s>
  <cellStyleXfs count="3">
    <xf numFmtId="0" fontId="0" fillId="0" borderId="0"/>
    <xf numFmtId="0" fontId="7" fillId="0" borderId="0"/>
    <xf numFmtId="0" fontId="8" fillId="0" borderId="0"/>
  </cellStyleXfs>
  <cellXfs count="7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2" fillId="0" borderId="0" xfId="0" applyNumberFormat="1" applyFont="1" applyAlignment="1">
      <alignment horizontal="center"/>
    </xf>
    <xf numFmtId="0" fontId="2" fillId="2" borderId="0" xfId="0" applyFont="1" applyFill="1"/>
    <xf numFmtId="0" fontId="3" fillId="2" borderId="0" xfId="0" applyFont="1" applyFill="1"/>
    <xf numFmtId="1" fontId="4" fillId="0" borderId="0" xfId="0" applyNumberFormat="1" applyFont="1" applyAlignment="1">
      <alignment horizontal="center"/>
    </xf>
    <xf numFmtId="0" fontId="4" fillId="2" borderId="0" xfId="0" applyFont="1" applyFill="1"/>
    <xf numFmtId="0" fontId="4" fillId="0" borderId="0" xfId="0" applyFont="1" applyFill="1" applyBorder="1" applyAlignment="1">
      <alignment horizontal="center"/>
    </xf>
    <xf numFmtId="14" fontId="4" fillId="0" borderId="0" xfId="0" applyNumberFormat="1" applyFont="1" applyAlignment="1">
      <alignment horizontal="center"/>
    </xf>
    <xf numFmtId="1" fontId="4" fillId="0" borderId="0" xfId="0" applyNumberFormat="1"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3" borderId="0" xfId="0" applyFont="1" applyFill="1" applyBorder="1" applyAlignment="1">
      <alignment horizontal="center"/>
    </xf>
    <xf numFmtId="0" fontId="3" fillId="0" borderId="2" xfId="0" applyFont="1" applyBorder="1" applyAlignment="1">
      <alignment horizontal="center"/>
    </xf>
    <xf numFmtId="0" fontId="4" fillId="3" borderId="2" xfId="0" applyFont="1" applyFill="1" applyBorder="1" applyAlignment="1">
      <alignment horizontal="center"/>
    </xf>
    <xf numFmtId="0" fontId="5" fillId="0" borderId="0" xfId="0" applyFont="1" applyAlignment="1">
      <alignment horizontal="center"/>
    </xf>
    <xf numFmtId="0" fontId="3" fillId="0" borderId="0" xfId="0" applyFont="1" applyBorder="1" applyAlignment="1"/>
    <xf numFmtId="0" fontId="4" fillId="0" borderId="4" xfId="0" applyFont="1" applyBorder="1" applyAlignment="1">
      <alignment horizontal="center"/>
    </xf>
    <xf numFmtId="1" fontId="4" fillId="0" borderId="0" xfId="0" applyNumberFormat="1" applyFont="1" applyBorder="1" applyAlignment="1">
      <alignment horizontal="center"/>
    </xf>
    <xf numFmtId="0" fontId="4" fillId="0" borderId="0" xfId="0" applyFont="1" applyBorder="1"/>
    <xf numFmtId="0" fontId="2" fillId="0" borderId="0" xfId="0" applyFont="1" applyBorder="1"/>
    <xf numFmtId="0" fontId="4" fillId="3" borderId="9" xfId="0" applyFont="1" applyFill="1" applyBorder="1" applyAlignment="1">
      <alignment horizontal="center"/>
    </xf>
    <xf numFmtId="1" fontId="4" fillId="3" borderId="10" xfId="0" applyNumberFormat="1"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0" borderId="4"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3" fillId="0" borderId="12" xfId="0" applyFont="1" applyBorder="1" applyAlignment="1">
      <alignment horizontal="center"/>
    </xf>
    <xf numFmtId="0" fontId="4" fillId="0" borderId="12" xfId="0" applyFont="1" applyBorder="1"/>
    <xf numFmtId="0" fontId="4" fillId="3" borderId="13" xfId="0" applyFont="1" applyFill="1" applyBorder="1"/>
    <xf numFmtId="0" fontId="4" fillId="0" borderId="14" xfId="0" applyFont="1" applyBorder="1" applyAlignment="1">
      <alignment horizontal="center"/>
    </xf>
    <xf numFmtId="0" fontId="3" fillId="3" borderId="14" xfId="0" applyFont="1" applyFill="1" applyBorder="1" applyAlignment="1">
      <alignment horizontal="center"/>
    </xf>
    <xf numFmtId="0" fontId="4" fillId="0" borderId="8" xfId="0" applyFont="1" applyBorder="1"/>
    <xf numFmtId="0" fontId="3" fillId="3" borderId="7" xfId="0" applyFont="1" applyFill="1" applyBorder="1" applyAlignment="1">
      <alignment horizontal="center"/>
    </xf>
    <xf numFmtId="0" fontId="3" fillId="3" borderId="1" xfId="0" applyFont="1" applyFill="1" applyBorder="1" applyAlignment="1">
      <alignment horizontal="center"/>
    </xf>
    <xf numFmtId="0" fontId="4" fillId="0" borderId="9" xfId="0" applyFont="1" applyBorder="1"/>
    <xf numFmtId="0" fontId="3" fillId="3" borderId="0" xfId="0" applyFont="1" applyFill="1" applyBorder="1"/>
    <xf numFmtId="0" fontId="4" fillId="3" borderId="0" xfId="0" applyFont="1" applyFill="1" applyBorder="1"/>
    <xf numFmtId="0" fontId="3" fillId="3" borderId="15" xfId="0" applyFont="1" applyFill="1" applyBorder="1"/>
    <xf numFmtId="0" fontId="4" fillId="3" borderId="10" xfId="0" applyFont="1" applyFill="1" applyBorder="1"/>
    <xf numFmtId="0" fontId="3" fillId="3" borderId="1" xfId="0" applyFont="1" applyFill="1" applyBorder="1"/>
    <xf numFmtId="0" fontId="4" fillId="3" borderId="1" xfId="0" applyFont="1" applyFill="1" applyBorder="1"/>
    <xf numFmtId="0" fontId="4" fillId="3" borderId="9" xfId="0" applyFont="1" applyFill="1" applyBorder="1"/>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3" borderId="0" xfId="0" applyFont="1" applyFill="1" applyAlignment="1">
      <alignment horizontal="center"/>
    </xf>
    <xf numFmtId="0" fontId="3" fillId="3" borderId="0" xfId="0" applyFont="1" applyFill="1" applyAlignment="1">
      <alignment horizontal="center"/>
    </xf>
    <xf numFmtId="0" fontId="4" fillId="0" borderId="0" xfId="0" applyFont="1" applyFill="1" applyAlignment="1">
      <alignment horizontal="center"/>
    </xf>
    <xf numFmtId="1" fontId="4" fillId="0" borderId="0" xfId="0" applyNumberFormat="1" applyFont="1" applyFill="1" applyAlignment="1">
      <alignment horizontal="center"/>
    </xf>
    <xf numFmtId="0" fontId="4" fillId="0" borderId="0" xfId="0" applyFont="1" applyFill="1"/>
    <xf numFmtId="0" fontId="4" fillId="3" borderId="0" xfId="0" applyFont="1" applyFill="1"/>
    <xf numFmtId="1" fontId="4" fillId="3" borderId="0" xfId="0" applyNumberFormat="1" applyFont="1" applyFill="1" applyBorder="1" applyAlignment="1">
      <alignment horizontal="center"/>
    </xf>
    <xf numFmtId="1" fontId="4" fillId="3" borderId="0" xfId="0" applyNumberFormat="1" applyFont="1" applyFill="1" applyAlignment="1">
      <alignment horizontal="center"/>
    </xf>
    <xf numFmtId="0" fontId="4" fillId="3" borderId="0" xfId="0" applyFont="1" applyFill="1" applyAlignment="1">
      <alignment horizontal="right"/>
    </xf>
    <xf numFmtId="0" fontId="2" fillId="3" borderId="0" xfId="0" applyFont="1" applyFill="1"/>
    <xf numFmtId="0" fontId="2" fillId="3" borderId="0" xfId="0" applyFont="1" applyFill="1" applyAlignment="1">
      <alignment horizontal="center"/>
    </xf>
    <xf numFmtId="0" fontId="3" fillId="3" borderId="0" xfId="0" applyFont="1" applyFill="1"/>
    <xf numFmtId="0" fontId="3" fillId="3" borderId="4" xfId="0" applyFont="1" applyFill="1" applyBorder="1" applyAlignment="1">
      <alignment horizontal="center"/>
    </xf>
    <xf numFmtId="0" fontId="9" fillId="0" borderId="17" xfId="0" applyFont="1" applyFill="1" applyBorder="1" applyAlignment="1">
      <alignment horizontal="center"/>
    </xf>
    <xf numFmtId="1" fontId="9" fillId="0" borderId="17" xfId="0" applyNumberFormat="1" applyFont="1" applyFill="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3" borderId="7" xfId="0" applyFont="1" applyFill="1" applyBorder="1" applyAlignment="1">
      <alignment horizontal="center"/>
    </xf>
  </cellXfs>
  <cellStyles count="3">
    <cellStyle name="Standard" xfId="0" builtinId="0"/>
    <cellStyle name="Standard 3" xfId="1"/>
    <cellStyle name="Standard 5" xfId="2"/>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1438275</xdr:colOff>
          <xdr:row>1</xdr:row>
          <xdr:rowOff>219075</xdr:rowOff>
        </xdr:from>
        <xdr:to>
          <xdr:col>5</xdr:col>
          <xdr:colOff>66675</xdr:colOff>
          <xdr:row>4</xdr:row>
          <xdr:rowOff>180975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Erstelle Team Datenblätter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16</xdr:col>
      <xdr:colOff>268546</xdr:colOff>
      <xdr:row>1</xdr:row>
      <xdr:rowOff>15271</xdr:rowOff>
    </xdr:from>
    <xdr:to>
      <xdr:col>20</xdr:col>
      <xdr:colOff>910724</xdr:colOff>
      <xdr:row>7</xdr:row>
      <xdr:rowOff>74084</xdr:rowOff>
    </xdr:to>
    <mc:AlternateContent xmlns:mc="http://schemas.openxmlformats.org/markup-compatibility/2006">
      <mc:Choice xmlns="" xmlns:sle15="http://schemas.microsoft.com/office/drawing/2012/slicer" Requires="sle15">
        <xdr:graphicFrame macro="">
          <xdr:nvGraphicFramePr>
            <xdr:cNvPr id="3" name="AKL">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KL"/>
            </a:graphicData>
          </a:graphic>
        </xdr:graphicFrame>
      </mc:Choice>
      <mc:Fallback>
        <xdr:sp macro="" textlink="">
          <xdr:nvSpPr>
            <xdr:cNvPr id="2" name="Rechteck 1"/>
            <xdr:cNvSpPr>
              <a:spLocks noTextEdit="1"/>
            </xdr:cNvSpPr>
          </xdr:nvSpPr>
          <xdr:spPr>
            <a:xfrm>
              <a:off x="14505245" y="212121"/>
              <a:ext cx="8005496" cy="123991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KL" xr10:uid="{AC1FFADD-6F7A-41D0-8FD2-B88E77EFF869}" sourceName="Team">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KL" xr10:uid="{0574D0EC-9065-47C7-9ABE-C8D688461AAD}" cache="Datenschnitt_AKL" caption="Team" columnCount="3" rowHeight="225425"/>
</slicers>
</file>

<file path=xl/tables/table1.xml><?xml version="1.0" encoding="utf-8"?>
<table xmlns="http://schemas.openxmlformats.org/spreadsheetml/2006/main" id="2" name="Teams" displayName="Teams" ref="A1:B10" totalsRowShown="0">
  <autoFilter ref="A1:B10"/>
  <tableColumns count="2">
    <tableColumn id="1" name="Team ID" dataDxfId="67"/>
    <tableColumn id="2" name="Team" dataDxfId="66"/>
  </tableColumns>
  <tableStyleInfo name="TableStyleMedium9" showFirstColumn="0" showLastColumn="0" showRowStripes="1" showColumnStripes="0"/>
</table>
</file>

<file path=xl/tables/table2.xml><?xml version="1.0" encoding="utf-8"?>
<table xmlns="http://schemas.openxmlformats.org/spreadsheetml/2006/main" id="1" name="Teilnehmer" displayName="Teilnehmer" ref="A1:P70" totalsRowShown="0" headerRowDxfId="65" dataDxfId="64">
  <autoFilter ref="A1:P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Nr." dataDxfId="63"/>
    <tableColumn id="2" name="Name" dataDxfId="62"/>
    <tableColumn id="3" name="Vorname" dataDxfId="61"/>
    <tableColumn id="4" name="Team" dataDxfId="60"/>
    <tableColumn id="5" name="Wurf 1" dataDxfId="59"/>
    <tableColumn id="9" name="Wurf 2" dataDxfId="58"/>
    <tableColumn id="10" name="Wurf 3" dataDxfId="57"/>
    <tableColumn id="11" name="Wurf 4" dataDxfId="56"/>
    <tableColumn id="6" name="Sprint 1" dataDxfId="55"/>
    <tableColumn id="7" name="Sprint 2" dataDxfId="54"/>
    <tableColumn id="8" name="Stabweit 1" dataDxfId="53"/>
    <tableColumn id="12" name="Stabweit 2" dataDxfId="52"/>
    <tableColumn id="13" name="Stabweit 3" dataDxfId="51"/>
    <tableColumn id="14" name="Staffel" dataDxfId="50"/>
    <tableColumn id="15" name="Springen 1" dataDxfId="49"/>
    <tableColumn id="16" name="Springen 2" dataDxfId="48"/>
  </tableColumns>
  <tableStyleInfo name="TableStyleMedium8"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56"/>
  <sheetViews>
    <sheetView zoomScale="115" zoomScaleNormal="115" workbookViewId="0">
      <selection activeCell="B6" sqref="B6"/>
    </sheetView>
  </sheetViews>
  <sheetFormatPr baseColWidth="10" defaultColWidth="17.5703125" defaultRowHeight="15" x14ac:dyDescent="0.2"/>
  <cols>
    <col min="1" max="1" width="11.85546875" style="1" customWidth="1"/>
    <col min="2" max="2" width="27.5703125" style="1" bestFit="1" customWidth="1"/>
    <col min="3" max="4" width="17.5703125" style="4"/>
    <col min="5" max="16384" width="17.5703125" style="1"/>
  </cols>
  <sheetData>
    <row r="1" spans="1:7" x14ac:dyDescent="0.2">
      <c r="A1" s="4" t="s">
        <v>11</v>
      </c>
      <c r="B1" s="1" t="s">
        <v>10</v>
      </c>
      <c r="C1" s="4" t="s">
        <v>1</v>
      </c>
    </row>
    <row r="2" spans="1:7" s="6" customFormat="1" ht="15.75" x14ac:dyDescent="0.25">
      <c r="A2" s="4">
        <v>1</v>
      </c>
      <c r="B2" s="3" t="s">
        <v>37</v>
      </c>
      <c r="C2" s="4">
        <f>COUNTIF(Teams[Team],"&lt;&gt;""")</f>
        <v>9</v>
      </c>
      <c r="D2" s="4"/>
    </row>
    <row r="3" spans="1:7" ht="15.75" x14ac:dyDescent="0.25">
      <c r="A3" s="4">
        <v>2</v>
      </c>
      <c r="B3" s="3" t="s">
        <v>38</v>
      </c>
      <c r="G3" s="7"/>
    </row>
    <row r="4" spans="1:7" ht="15.75" x14ac:dyDescent="0.25">
      <c r="A4" s="4">
        <v>3</v>
      </c>
      <c r="B4" s="3" t="s">
        <v>32</v>
      </c>
      <c r="G4" s="7"/>
    </row>
    <row r="5" spans="1:7" ht="15.75" x14ac:dyDescent="0.25">
      <c r="A5" s="4">
        <v>4</v>
      </c>
      <c r="B5" s="1" t="s">
        <v>161</v>
      </c>
      <c r="G5" s="7"/>
    </row>
    <row r="6" spans="1:7" ht="15.75" x14ac:dyDescent="0.25">
      <c r="A6" s="8">
        <v>5</v>
      </c>
      <c r="B6" s="1" t="s">
        <v>162</v>
      </c>
      <c r="G6" s="7"/>
    </row>
    <row r="7" spans="1:7" ht="15.75" x14ac:dyDescent="0.25">
      <c r="A7" s="8">
        <v>6</v>
      </c>
      <c r="B7" s="3" t="s">
        <v>33</v>
      </c>
      <c r="G7" s="7"/>
    </row>
    <row r="8" spans="1:7" ht="15.75" x14ac:dyDescent="0.25">
      <c r="A8" s="8">
        <v>7</v>
      </c>
      <c r="B8" s="3" t="s">
        <v>34</v>
      </c>
      <c r="G8" s="7"/>
    </row>
    <row r="9" spans="1:7" ht="15.75" x14ac:dyDescent="0.25">
      <c r="A9" s="8">
        <v>8</v>
      </c>
      <c r="B9" s="3" t="s">
        <v>35</v>
      </c>
      <c r="G9" s="7"/>
    </row>
    <row r="10" spans="1:7" ht="15.75" x14ac:dyDescent="0.25">
      <c r="A10" s="8">
        <v>9</v>
      </c>
      <c r="B10" s="3" t="s">
        <v>36</v>
      </c>
      <c r="G10" s="7"/>
    </row>
    <row r="11" spans="1:7" ht="15.75" x14ac:dyDescent="0.25">
      <c r="A11" s="4"/>
      <c r="G11" s="7"/>
    </row>
    <row r="12" spans="1:7" ht="15.75" x14ac:dyDescent="0.25">
      <c r="A12" s="4"/>
      <c r="G12" s="7"/>
    </row>
    <row r="13" spans="1:7" ht="15.75" x14ac:dyDescent="0.25">
      <c r="A13" s="4"/>
      <c r="G13" s="7"/>
    </row>
    <row r="14" spans="1:7" ht="15.75" x14ac:dyDescent="0.25">
      <c r="A14" s="4"/>
      <c r="G14" s="7"/>
    </row>
    <row r="15" spans="1:7" ht="15.75" x14ac:dyDescent="0.25">
      <c r="A15" s="4"/>
      <c r="G15" s="7"/>
    </row>
    <row r="16" spans="1:7" ht="15.75" x14ac:dyDescent="0.25">
      <c r="A16" s="4"/>
      <c r="G16" s="7"/>
    </row>
    <row r="17" spans="1:7" ht="15.75" x14ac:dyDescent="0.25">
      <c r="A17" s="4"/>
      <c r="G17" s="7"/>
    </row>
    <row r="18" spans="1:7" ht="15.75" x14ac:dyDescent="0.25">
      <c r="A18" s="4"/>
      <c r="G18" s="7"/>
    </row>
    <row r="19" spans="1:7" ht="15.75" x14ac:dyDescent="0.25">
      <c r="A19" s="4"/>
      <c r="G19" s="7"/>
    </row>
    <row r="20" spans="1:7" ht="15.75" x14ac:dyDescent="0.25">
      <c r="A20" s="4"/>
      <c r="G20" s="7"/>
    </row>
    <row r="21" spans="1:7" ht="15.75" x14ac:dyDescent="0.25">
      <c r="A21" s="4"/>
      <c r="G21" s="7"/>
    </row>
    <row r="22" spans="1:7" ht="15.75" x14ac:dyDescent="0.25">
      <c r="A22" s="4"/>
      <c r="G22" s="7"/>
    </row>
    <row r="23" spans="1:7" ht="15.75" x14ac:dyDescent="0.25">
      <c r="A23" s="4"/>
      <c r="G23" s="7"/>
    </row>
    <row r="24" spans="1:7" ht="15.75" x14ac:dyDescent="0.25">
      <c r="A24" s="4"/>
      <c r="G24" s="7"/>
    </row>
    <row r="25" spans="1:7" ht="15.75" x14ac:dyDescent="0.25">
      <c r="A25" s="4"/>
      <c r="G25" s="7"/>
    </row>
    <row r="26" spans="1:7" ht="15.75" x14ac:dyDescent="0.25">
      <c r="A26" s="4"/>
      <c r="G26" s="7"/>
    </row>
    <row r="27" spans="1:7" ht="15.75" x14ac:dyDescent="0.25">
      <c r="A27" s="4"/>
      <c r="G27" s="7"/>
    </row>
    <row r="28" spans="1:7" ht="15.75" x14ac:dyDescent="0.25">
      <c r="A28" s="4"/>
      <c r="G28" s="7"/>
    </row>
    <row r="29" spans="1:7" ht="15.75" x14ac:dyDescent="0.25">
      <c r="A29" s="4"/>
      <c r="G29" s="7"/>
    </row>
    <row r="30" spans="1:7" ht="15.75" x14ac:dyDescent="0.25">
      <c r="A30" s="4"/>
      <c r="G30" s="7"/>
    </row>
    <row r="31" spans="1:7" ht="15.75" x14ac:dyDescent="0.25">
      <c r="A31" s="4"/>
      <c r="G31" s="7"/>
    </row>
    <row r="32" spans="1:7" ht="15.75" x14ac:dyDescent="0.25">
      <c r="A32" s="4"/>
      <c r="G32" s="7"/>
    </row>
    <row r="33" spans="1:7" ht="15.75" x14ac:dyDescent="0.25">
      <c r="A33" s="4"/>
      <c r="G33" s="7"/>
    </row>
    <row r="34" spans="1:7" ht="15.75" x14ac:dyDescent="0.25">
      <c r="A34" s="4"/>
      <c r="G34" s="7"/>
    </row>
    <row r="35" spans="1:7" ht="15.75" x14ac:dyDescent="0.25">
      <c r="A35" s="4"/>
      <c r="G35" s="7"/>
    </row>
    <row r="36" spans="1:7" ht="15.75" x14ac:dyDescent="0.25">
      <c r="A36" s="4"/>
      <c r="G36" s="7"/>
    </row>
    <row r="37" spans="1:7" ht="15.75" x14ac:dyDescent="0.25">
      <c r="G37" s="7"/>
    </row>
    <row r="38" spans="1:7" ht="15.75" x14ac:dyDescent="0.25">
      <c r="G38" s="7"/>
    </row>
    <row r="39" spans="1:7" ht="15.75" x14ac:dyDescent="0.25">
      <c r="G39" s="7"/>
    </row>
    <row r="40" spans="1:7" ht="15.75" x14ac:dyDescent="0.25">
      <c r="G40" s="7"/>
    </row>
    <row r="41" spans="1:7" ht="15.75" x14ac:dyDescent="0.25">
      <c r="G41" s="7"/>
    </row>
    <row r="42" spans="1:7" ht="15.75" x14ac:dyDescent="0.25">
      <c r="G42" s="7"/>
    </row>
    <row r="43" spans="1:7" ht="15.75" x14ac:dyDescent="0.25">
      <c r="G43" s="7"/>
    </row>
    <row r="44" spans="1:7" ht="15.75" x14ac:dyDescent="0.25">
      <c r="G44" s="7"/>
    </row>
    <row r="45" spans="1:7" ht="15.75" x14ac:dyDescent="0.25">
      <c r="G45" s="7"/>
    </row>
    <row r="46" spans="1:7" ht="15.75" x14ac:dyDescent="0.25">
      <c r="G46" s="7"/>
    </row>
    <row r="47" spans="1:7" ht="15.75" x14ac:dyDescent="0.25">
      <c r="G47" s="7"/>
    </row>
    <row r="48" spans="1:7" ht="15.75" x14ac:dyDescent="0.25">
      <c r="G48" s="7"/>
    </row>
    <row r="49" spans="7:7" ht="15.75" x14ac:dyDescent="0.25">
      <c r="G49" s="7"/>
    </row>
    <row r="50" spans="7:7" ht="15.75" x14ac:dyDescent="0.25">
      <c r="G50" s="7"/>
    </row>
    <row r="51" spans="7:7" ht="15.75" x14ac:dyDescent="0.25">
      <c r="G51" s="7"/>
    </row>
    <row r="52" spans="7:7" ht="15.75" x14ac:dyDescent="0.25">
      <c r="G52" s="7"/>
    </row>
    <row r="53" spans="7:7" ht="15.75" x14ac:dyDescent="0.25">
      <c r="G53" s="7"/>
    </row>
    <row r="54" spans="7:7" ht="15.75" x14ac:dyDescent="0.25">
      <c r="G54" s="7"/>
    </row>
    <row r="55" spans="7:7" ht="15.75" x14ac:dyDescent="0.25">
      <c r="G55" s="7"/>
    </row>
    <row r="56" spans="7:7" ht="15.75" x14ac:dyDescent="0.25">
      <c r="G56" s="7"/>
    </row>
  </sheetData>
  <printOptions horizontalCentered="1" verticalCentered="1" gridLines="1"/>
  <pageMargins left="0.19685039370078741" right="0.19685039370078741" top="0.39370078740157483" bottom="0.62992125984251968" header="0.23622047244094491" footer="0.51181102362204722"/>
  <pageSetup paperSize="9" scale="1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lattKopieren">
                <anchor moveWithCells="1" sizeWithCells="1">
                  <from>
                    <xdr:col>3</xdr:col>
                    <xdr:colOff>1438275</xdr:colOff>
                    <xdr:row>1</xdr:row>
                    <xdr:rowOff>219075</xdr:rowOff>
                  </from>
                  <to>
                    <xdr:col>5</xdr:col>
                    <xdr:colOff>66675</xdr:colOff>
                    <xdr:row>4</xdr:row>
                    <xdr:rowOff>180975</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P74"/>
  <sheetViews>
    <sheetView topLeftCell="D1" zoomScale="65" zoomScaleNormal="100" workbookViewId="0">
      <pane ySplit="1" topLeftCell="A2" activePane="bottomLeft" state="frozen"/>
      <selection pane="bottomLeft" activeCell="R36" sqref="R36"/>
    </sheetView>
  </sheetViews>
  <sheetFormatPr baseColWidth="10" defaultColWidth="17.5703125" defaultRowHeight="15" x14ac:dyDescent="0.2"/>
  <cols>
    <col min="1" max="1" width="7.28515625" style="1" customWidth="1"/>
    <col min="2" max="2" width="24.28515625" style="4" customWidth="1"/>
    <col min="3" max="3" width="19.42578125" style="4" customWidth="1"/>
    <col min="4" max="4" width="27.7109375" style="4" bestFit="1" customWidth="1"/>
    <col min="5" max="8" width="8.28515625" style="4" bestFit="1" customWidth="1"/>
    <col min="9" max="10" width="9.7109375" style="4" bestFit="1" customWidth="1"/>
    <col min="11" max="11" width="12.5703125" style="4" bestFit="1" customWidth="1"/>
    <col min="12" max="13" width="12.5703125" style="1" bestFit="1" customWidth="1"/>
    <col min="14" max="14" width="10.140625" style="1" customWidth="1"/>
    <col min="15" max="16" width="12.28515625" style="1" bestFit="1" customWidth="1"/>
    <col min="17" max="16384" width="17.5703125" style="1"/>
  </cols>
  <sheetData>
    <row r="1" spans="1:16" s="2" customFormat="1" ht="15.75" x14ac:dyDescent="0.25">
      <c r="A1" s="5" t="s">
        <v>5</v>
      </c>
      <c r="B1" s="6" t="s">
        <v>3</v>
      </c>
      <c r="C1" s="6" t="s">
        <v>6</v>
      </c>
      <c r="D1" s="6" t="s">
        <v>10</v>
      </c>
      <c r="E1" s="6" t="s">
        <v>13</v>
      </c>
      <c r="F1" s="7" t="s">
        <v>14</v>
      </c>
      <c r="G1" s="7" t="s">
        <v>15</v>
      </c>
      <c r="H1" s="7" t="s">
        <v>16</v>
      </c>
      <c r="I1" s="6" t="s">
        <v>19</v>
      </c>
      <c r="J1" s="6" t="s">
        <v>20</v>
      </c>
      <c r="K1" s="6" t="s">
        <v>23</v>
      </c>
      <c r="L1" s="24" t="s">
        <v>24</v>
      </c>
      <c r="M1" s="24" t="s">
        <v>25</v>
      </c>
      <c r="N1" s="24" t="s">
        <v>28</v>
      </c>
      <c r="O1" s="7" t="s">
        <v>29</v>
      </c>
      <c r="P1" s="7" t="s">
        <v>30</v>
      </c>
    </row>
    <row r="2" spans="1:16" x14ac:dyDescent="0.2">
      <c r="A2" s="1">
        <v>1</v>
      </c>
      <c r="B2" s="4" t="s">
        <v>46</v>
      </c>
      <c r="C2" s="9" t="s">
        <v>39</v>
      </c>
      <c r="D2" s="15" t="s">
        <v>32</v>
      </c>
      <c r="E2" s="4">
        <v>15</v>
      </c>
      <c r="F2" s="4">
        <v>15</v>
      </c>
      <c r="G2" s="4">
        <v>14</v>
      </c>
      <c r="H2" s="4">
        <v>14</v>
      </c>
      <c r="I2" s="4">
        <v>8.1999999999999993</v>
      </c>
      <c r="J2" s="4">
        <v>8.1999999999999993</v>
      </c>
      <c r="K2" s="4">
        <v>12</v>
      </c>
      <c r="L2" s="4">
        <v>12</v>
      </c>
      <c r="M2" s="4">
        <v>12</v>
      </c>
      <c r="N2" s="4">
        <v>116</v>
      </c>
      <c r="O2" s="8">
        <v>9</v>
      </c>
      <c r="P2" s="8">
        <v>8.5</v>
      </c>
    </row>
    <row r="3" spans="1:16" x14ac:dyDescent="0.2">
      <c r="A3" s="1">
        <v>2</v>
      </c>
      <c r="B3" s="4" t="s">
        <v>47</v>
      </c>
      <c r="C3" s="9" t="s">
        <v>40</v>
      </c>
      <c r="D3" s="15" t="s">
        <v>32</v>
      </c>
      <c r="E3" s="4">
        <v>11</v>
      </c>
      <c r="F3" s="4">
        <v>10</v>
      </c>
      <c r="G3" s="4">
        <v>12</v>
      </c>
      <c r="H3" s="4">
        <v>13</v>
      </c>
      <c r="I3" s="4">
        <v>9</v>
      </c>
      <c r="J3" s="4">
        <v>8.5</v>
      </c>
      <c r="K3" s="4">
        <v>12</v>
      </c>
      <c r="L3" s="4">
        <v>13</v>
      </c>
      <c r="M3" s="4">
        <v>13</v>
      </c>
      <c r="N3" s="4">
        <v>116</v>
      </c>
      <c r="O3" s="8">
        <v>7.1</v>
      </c>
      <c r="P3" s="8">
        <v>6.3</v>
      </c>
    </row>
    <row r="4" spans="1:16" x14ac:dyDescent="0.2">
      <c r="A4" s="3">
        <v>3</v>
      </c>
      <c r="B4" s="8" t="s">
        <v>48</v>
      </c>
      <c r="C4" s="12" t="s">
        <v>41</v>
      </c>
      <c r="D4" s="15" t="s">
        <v>32</v>
      </c>
      <c r="E4" s="4">
        <v>7</v>
      </c>
      <c r="F4" s="4">
        <v>8</v>
      </c>
      <c r="G4" s="4">
        <v>7</v>
      </c>
      <c r="H4" s="4">
        <v>8</v>
      </c>
      <c r="I4" s="4">
        <v>9.5</v>
      </c>
      <c r="J4" s="4">
        <v>9.4</v>
      </c>
      <c r="K4" s="4">
        <v>10</v>
      </c>
      <c r="L4" s="4">
        <v>9</v>
      </c>
      <c r="M4" s="4">
        <v>10</v>
      </c>
      <c r="N4" s="4">
        <v>116</v>
      </c>
      <c r="O4" s="8">
        <v>7</v>
      </c>
      <c r="P4" s="8">
        <v>7.6</v>
      </c>
    </row>
    <row r="5" spans="1:16" x14ac:dyDescent="0.2">
      <c r="A5" s="1">
        <v>4</v>
      </c>
      <c r="B5" s="8" t="s">
        <v>49</v>
      </c>
      <c r="C5" s="12" t="s">
        <v>42</v>
      </c>
      <c r="D5" s="15" t="s">
        <v>32</v>
      </c>
      <c r="E5" s="4">
        <v>14</v>
      </c>
      <c r="F5" s="4">
        <v>14</v>
      </c>
      <c r="G5" s="4">
        <v>15</v>
      </c>
      <c r="H5" s="4">
        <v>14</v>
      </c>
      <c r="I5" s="4">
        <v>8.3000000000000007</v>
      </c>
      <c r="J5" s="4">
        <v>8.1999999999999993</v>
      </c>
      <c r="K5" s="4">
        <v>11</v>
      </c>
      <c r="L5" s="4">
        <v>11</v>
      </c>
      <c r="M5" s="4">
        <v>11</v>
      </c>
      <c r="N5" s="4">
        <v>116</v>
      </c>
      <c r="O5" s="8">
        <v>5.9</v>
      </c>
      <c r="P5" s="8">
        <v>5.7</v>
      </c>
    </row>
    <row r="6" spans="1:16" x14ac:dyDescent="0.2">
      <c r="A6" s="1">
        <v>5</v>
      </c>
      <c r="B6" s="4" t="s">
        <v>50</v>
      </c>
      <c r="C6" s="9" t="s">
        <v>43</v>
      </c>
      <c r="D6" s="15" t="s">
        <v>32</v>
      </c>
      <c r="E6" s="4">
        <v>8</v>
      </c>
      <c r="F6" s="4">
        <v>9</v>
      </c>
      <c r="G6" s="4">
        <v>9</v>
      </c>
      <c r="H6" s="4">
        <v>10</v>
      </c>
      <c r="I6" s="4">
        <v>9</v>
      </c>
      <c r="J6" s="4">
        <v>8.6999999999999993</v>
      </c>
      <c r="K6" s="4">
        <v>10</v>
      </c>
      <c r="L6" s="4">
        <v>10</v>
      </c>
      <c r="M6" s="4">
        <v>10</v>
      </c>
      <c r="N6" s="4">
        <v>116</v>
      </c>
      <c r="O6" s="8">
        <v>7.8</v>
      </c>
      <c r="P6" s="8">
        <v>7</v>
      </c>
    </row>
    <row r="7" spans="1:16" x14ac:dyDescent="0.2">
      <c r="A7" s="3">
        <v>6</v>
      </c>
      <c r="B7" s="4" t="s">
        <v>51</v>
      </c>
      <c r="C7" s="9" t="s">
        <v>44</v>
      </c>
      <c r="D7" s="15" t="s">
        <v>32</v>
      </c>
      <c r="E7" s="4">
        <v>9</v>
      </c>
      <c r="F7" s="4">
        <v>10</v>
      </c>
      <c r="G7" s="4">
        <v>9</v>
      </c>
      <c r="H7" s="4">
        <v>10</v>
      </c>
      <c r="I7" s="4">
        <v>9</v>
      </c>
      <c r="J7" s="4">
        <v>9.1</v>
      </c>
      <c r="K7" s="4">
        <v>6</v>
      </c>
      <c r="L7" s="4">
        <v>9</v>
      </c>
      <c r="M7" s="4">
        <v>7</v>
      </c>
      <c r="N7" s="4">
        <v>116</v>
      </c>
      <c r="O7" s="8">
        <v>7.8</v>
      </c>
      <c r="P7" s="8">
        <v>8</v>
      </c>
    </row>
    <row r="8" spans="1:16" x14ac:dyDescent="0.2">
      <c r="A8" s="1">
        <v>7</v>
      </c>
      <c r="B8" s="4" t="s">
        <v>53</v>
      </c>
      <c r="C8" s="9" t="s">
        <v>58</v>
      </c>
      <c r="D8" s="15" t="s">
        <v>161</v>
      </c>
      <c r="E8" s="4">
        <v>11</v>
      </c>
      <c r="F8" s="4">
        <v>10</v>
      </c>
      <c r="G8" s="4">
        <v>11</v>
      </c>
      <c r="H8" s="4">
        <v>11</v>
      </c>
      <c r="I8" s="4">
        <v>8.5</v>
      </c>
      <c r="J8" s="4">
        <v>8.6</v>
      </c>
      <c r="K8" s="4">
        <v>12</v>
      </c>
      <c r="L8" s="4">
        <v>12</v>
      </c>
      <c r="M8" s="4">
        <v>12</v>
      </c>
      <c r="N8" s="4">
        <v>116</v>
      </c>
      <c r="O8" s="4">
        <v>8.4</v>
      </c>
      <c r="P8" s="8">
        <v>6.9</v>
      </c>
    </row>
    <row r="9" spans="1:16" x14ac:dyDescent="0.2">
      <c r="A9" s="1">
        <v>8</v>
      </c>
      <c r="B9" s="4" t="s">
        <v>54</v>
      </c>
      <c r="C9" s="9" t="s">
        <v>59</v>
      </c>
      <c r="D9" s="15" t="s">
        <v>161</v>
      </c>
      <c r="E9" s="4">
        <v>8</v>
      </c>
      <c r="F9" s="4">
        <v>9</v>
      </c>
      <c r="G9" s="4">
        <v>7</v>
      </c>
      <c r="H9" s="4">
        <v>8</v>
      </c>
      <c r="I9" s="4">
        <v>8.9</v>
      </c>
      <c r="J9" s="4">
        <v>8.6999999999999993</v>
      </c>
      <c r="K9" s="4">
        <v>10</v>
      </c>
      <c r="L9" s="4">
        <v>10</v>
      </c>
      <c r="M9" s="4">
        <v>10</v>
      </c>
      <c r="N9" s="4">
        <v>116</v>
      </c>
      <c r="O9" s="8">
        <v>6.3</v>
      </c>
      <c r="P9" s="8">
        <v>6.2</v>
      </c>
    </row>
    <row r="10" spans="1:16" x14ac:dyDescent="0.2">
      <c r="A10" s="3">
        <v>9</v>
      </c>
      <c r="B10" s="4" t="s">
        <v>55</v>
      </c>
      <c r="C10" s="9" t="s">
        <v>60</v>
      </c>
      <c r="D10" s="15" t="s">
        <v>161</v>
      </c>
      <c r="E10" s="4">
        <v>9</v>
      </c>
      <c r="F10" s="4">
        <v>9</v>
      </c>
      <c r="G10" s="4">
        <v>9</v>
      </c>
      <c r="H10" s="4">
        <v>10</v>
      </c>
      <c r="I10" s="4">
        <v>8.9</v>
      </c>
      <c r="J10" s="4">
        <v>8.4</v>
      </c>
      <c r="K10" s="4">
        <v>10</v>
      </c>
      <c r="L10" s="4">
        <v>10</v>
      </c>
      <c r="M10" s="4">
        <v>10</v>
      </c>
      <c r="N10" s="4">
        <v>116</v>
      </c>
      <c r="O10" s="8">
        <v>7</v>
      </c>
      <c r="P10" s="8">
        <v>7.2</v>
      </c>
    </row>
    <row r="11" spans="1:16" x14ac:dyDescent="0.2">
      <c r="A11" s="1">
        <v>10</v>
      </c>
      <c r="B11" s="4" t="s">
        <v>56</v>
      </c>
      <c r="C11" s="9" t="s">
        <v>61</v>
      </c>
      <c r="D11" s="15" t="s">
        <v>161</v>
      </c>
      <c r="E11" s="4">
        <v>12</v>
      </c>
      <c r="F11" s="4">
        <v>14</v>
      </c>
      <c r="G11" s="4">
        <v>14</v>
      </c>
      <c r="H11" s="4">
        <v>14</v>
      </c>
      <c r="I11" s="4">
        <v>9.6</v>
      </c>
      <c r="J11" s="4">
        <v>9.5</v>
      </c>
      <c r="K11" s="4">
        <v>10</v>
      </c>
      <c r="L11" s="4">
        <v>10</v>
      </c>
      <c r="M11" s="4">
        <v>10</v>
      </c>
      <c r="N11" s="4">
        <v>116</v>
      </c>
      <c r="O11" s="8">
        <v>7.4</v>
      </c>
      <c r="P11" s="8">
        <v>7.8</v>
      </c>
    </row>
    <row r="12" spans="1:16" x14ac:dyDescent="0.2">
      <c r="A12" s="1">
        <v>11</v>
      </c>
      <c r="B12" s="4" t="s">
        <v>57</v>
      </c>
      <c r="C12" s="9" t="s">
        <v>62</v>
      </c>
      <c r="D12" s="15" t="s">
        <v>161</v>
      </c>
      <c r="E12" s="4">
        <v>10</v>
      </c>
      <c r="F12" s="4">
        <v>8</v>
      </c>
      <c r="G12" s="4">
        <v>9</v>
      </c>
      <c r="H12" s="4">
        <v>8</v>
      </c>
      <c r="I12" s="4">
        <v>9.8000000000000007</v>
      </c>
      <c r="J12" s="4">
        <v>9.8000000000000007</v>
      </c>
      <c r="K12" s="4">
        <v>8</v>
      </c>
      <c r="L12" s="4">
        <v>8</v>
      </c>
      <c r="M12" s="4">
        <v>8</v>
      </c>
      <c r="N12" s="4">
        <v>116</v>
      </c>
      <c r="O12" s="8">
        <v>8.8000000000000007</v>
      </c>
      <c r="P12" s="8">
        <v>8.6999999999999993</v>
      </c>
    </row>
    <row r="13" spans="1:16" x14ac:dyDescent="0.2">
      <c r="A13" s="3">
        <v>12</v>
      </c>
      <c r="B13" s="4" t="s">
        <v>167</v>
      </c>
      <c r="C13" s="9" t="s">
        <v>167</v>
      </c>
      <c r="D13" s="15" t="s">
        <v>161</v>
      </c>
      <c r="E13" s="4">
        <v>-99</v>
      </c>
      <c r="F13" s="4">
        <v>-99</v>
      </c>
      <c r="G13" s="4">
        <v>-99</v>
      </c>
      <c r="H13" s="4">
        <v>-99</v>
      </c>
      <c r="I13" s="4">
        <v>99</v>
      </c>
      <c r="J13" s="4">
        <v>99</v>
      </c>
      <c r="K13" s="4">
        <v>-99</v>
      </c>
      <c r="L13" s="4">
        <v>-99</v>
      </c>
      <c r="M13" s="4">
        <v>-99</v>
      </c>
      <c r="N13" s="4">
        <v>116</v>
      </c>
      <c r="O13" s="8">
        <v>99</v>
      </c>
      <c r="P13" s="8">
        <v>99</v>
      </c>
    </row>
    <row r="14" spans="1:16" x14ac:dyDescent="0.2">
      <c r="A14" s="1">
        <v>13</v>
      </c>
      <c r="B14" s="4" t="s">
        <v>63</v>
      </c>
      <c r="C14" s="9" t="s">
        <v>69</v>
      </c>
      <c r="D14" s="15" t="s">
        <v>162</v>
      </c>
      <c r="E14" s="4">
        <v>13</v>
      </c>
      <c r="F14" s="4">
        <v>11</v>
      </c>
      <c r="G14" s="4">
        <v>12</v>
      </c>
      <c r="H14" s="4">
        <v>12</v>
      </c>
      <c r="I14" s="4">
        <v>8.5</v>
      </c>
      <c r="J14" s="4">
        <v>8.6</v>
      </c>
      <c r="K14" s="4">
        <v>12</v>
      </c>
      <c r="L14" s="4">
        <v>11</v>
      </c>
      <c r="M14" s="4">
        <v>11</v>
      </c>
      <c r="N14" s="4">
        <v>116</v>
      </c>
      <c r="O14" s="8">
        <v>6.3</v>
      </c>
      <c r="P14" s="8">
        <v>6.6</v>
      </c>
    </row>
    <row r="15" spans="1:16" x14ac:dyDescent="0.2">
      <c r="A15" s="1">
        <v>14</v>
      </c>
      <c r="B15" s="4" t="s">
        <v>64</v>
      </c>
      <c r="C15" s="9" t="s">
        <v>70</v>
      </c>
      <c r="D15" s="15" t="s">
        <v>162</v>
      </c>
      <c r="E15" s="4">
        <v>12</v>
      </c>
      <c r="F15" s="4">
        <v>12</v>
      </c>
      <c r="G15" s="4">
        <v>13</v>
      </c>
      <c r="H15" s="4">
        <v>13</v>
      </c>
      <c r="I15" s="4">
        <v>8.9</v>
      </c>
      <c r="J15" s="4">
        <v>8.6999999999999993</v>
      </c>
      <c r="K15" s="4">
        <v>10</v>
      </c>
      <c r="L15" s="4">
        <v>10</v>
      </c>
      <c r="M15" s="4">
        <v>9</v>
      </c>
      <c r="N15" s="4">
        <v>116</v>
      </c>
      <c r="O15" s="8">
        <v>6.4</v>
      </c>
      <c r="P15" s="8">
        <v>6.4</v>
      </c>
    </row>
    <row r="16" spans="1:16" x14ac:dyDescent="0.2">
      <c r="A16" s="3">
        <v>15</v>
      </c>
      <c r="B16" s="4" t="s">
        <v>65</v>
      </c>
      <c r="C16" s="9" t="s">
        <v>71</v>
      </c>
      <c r="D16" s="15" t="s">
        <v>162</v>
      </c>
      <c r="E16" s="4">
        <v>12</v>
      </c>
      <c r="F16" s="4">
        <v>12</v>
      </c>
      <c r="G16" s="4">
        <v>12</v>
      </c>
      <c r="H16" s="4">
        <v>10</v>
      </c>
      <c r="I16" s="4">
        <v>8.9</v>
      </c>
      <c r="J16" s="4">
        <v>8.9</v>
      </c>
      <c r="K16" s="4">
        <v>11</v>
      </c>
      <c r="L16" s="4">
        <v>11</v>
      </c>
      <c r="M16" s="4">
        <v>11</v>
      </c>
      <c r="N16" s="4">
        <v>116</v>
      </c>
      <c r="O16" s="8">
        <v>6.3</v>
      </c>
      <c r="P16" s="8">
        <v>6.5</v>
      </c>
    </row>
    <row r="17" spans="1:16" x14ac:dyDescent="0.2">
      <c r="A17" s="1">
        <v>16</v>
      </c>
      <c r="B17" s="4" t="s">
        <v>66</v>
      </c>
      <c r="C17" s="9" t="s">
        <v>72</v>
      </c>
      <c r="D17" s="15" t="s">
        <v>162</v>
      </c>
      <c r="E17" s="4">
        <v>15</v>
      </c>
      <c r="F17" s="4">
        <v>14</v>
      </c>
      <c r="G17" s="4">
        <v>14</v>
      </c>
      <c r="H17" s="4">
        <v>15</v>
      </c>
      <c r="I17" s="4">
        <v>8.8000000000000007</v>
      </c>
      <c r="J17" s="4">
        <v>8.6999999999999993</v>
      </c>
      <c r="K17" s="4">
        <v>12</v>
      </c>
      <c r="L17" s="4">
        <v>13</v>
      </c>
      <c r="M17" s="4">
        <v>11</v>
      </c>
      <c r="N17" s="4">
        <v>116</v>
      </c>
      <c r="O17" s="8">
        <v>6.8</v>
      </c>
      <c r="P17" s="8">
        <v>6.9</v>
      </c>
    </row>
    <row r="18" spans="1:16" x14ac:dyDescent="0.2">
      <c r="A18" s="1">
        <v>17</v>
      </c>
      <c r="B18" s="4" t="s">
        <v>67</v>
      </c>
      <c r="C18" s="9" t="s">
        <v>73</v>
      </c>
      <c r="D18" s="15" t="s">
        <v>162</v>
      </c>
      <c r="E18" s="4">
        <v>9</v>
      </c>
      <c r="F18" s="4">
        <v>9</v>
      </c>
      <c r="G18" s="4">
        <v>9</v>
      </c>
      <c r="H18" s="4">
        <v>8</v>
      </c>
      <c r="I18" s="4">
        <v>9.6</v>
      </c>
      <c r="J18" s="4">
        <v>9.3000000000000007</v>
      </c>
      <c r="K18" s="4">
        <v>10</v>
      </c>
      <c r="L18" s="4">
        <v>10</v>
      </c>
      <c r="M18" s="4">
        <v>10</v>
      </c>
      <c r="N18" s="4">
        <v>116</v>
      </c>
      <c r="O18" s="8">
        <v>8</v>
      </c>
      <c r="P18" s="8">
        <v>7.5</v>
      </c>
    </row>
    <row r="19" spans="1:16" x14ac:dyDescent="0.2">
      <c r="A19" s="3">
        <v>18</v>
      </c>
      <c r="B19" s="4" t="s">
        <v>68</v>
      </c>
      <c r="C19" s="9" t="s">
        <v>74</v>
      </c>
      <c r="D19" s="15" t="s">
        <v>162</v>
      </c>
      <c r="E19" s="4">
        <v>11</v>
      </c>
      <c r="F19" s="4">
        <v>12</v>
      </c>
      <c r="G19" s="4">
        <v>12</v>
      </c>
      <c r="H19" s="4">
        <v>11</v>
      </c>
      <c r="I19" s="4">
        <v>8.6</v>
      </c>
      <c r="J19" s="4">
        <v>8.6</v>
      </c>
      <c r="K19" s="4">
        <v>11</v>
      </c>
      <c r="L19" s="4">
        <v>11</v>
      </c>
      <c r="M19" s="4">
        <v>10</v>
      </c>
      <c r="N19" s="4">
        <v>116</v>
      </c>
      <c r="O19" s="8">
        <v>7</v>
      </c>
      <c r="P19" s="8">
        <v>7.2</v>
      </c>
    </row>
    <row r="20" spans="1:16" x14ac:dyDescent="0.2">
      <c r="A20" s="1">
        <v>19</v>
      </c>
      <c r="B20" s="4" t="s">
        <v>63</v>
      </c>
      <c r="C20" s="9" t="s">
        <v>75</v>
      </c>
      <c r="D20" s="15" t="s">
        <v>162</v>
      </c>
      <c r="E20" s="4">
        <v>11</v>
      </c>
      <c r="F20" s="4">
        <v>12</v>
      </c>
      <c r="G20" s="4">
        <v>12</v>
      </c>
      <c r="H20" s="4">
        <v>12</v>
      </c>
      <c r="I20" s="4">
        <v>9.8000000000000007</v>
      </c>
      <c r="J20" s="4">
        <v>9.6</v>
      </c>
      <c r="K20" s="4">
        <v>0</v>
      </c>
      <c r="L20" s="4">
        <v>11</v>
      </c>
      <c r="M20" s="4">
        <v>11</v>
      </c>
      <c r="N20" s="4">
        <v>116</v>
      </c>
      <c r="O20" s="8">
        <v>7</v>
      </c>
      <c r="P20" s="8">
        <v>6.3</v>
      </c>
    </row>
    <row r="21" spans="1:16" x14ac:dyDescent="0.2">
      <c r="A21" s="1">
        <v>20</v>
      </c>
      <c r="B21" s="4" t="s">
        <v>76</v>
      </c>
      <c r="C21" s="9" t="s">
        <v>82</v>
      </c>
      <c r="D21" s="4" t="s">
        <v>33</v>
      </c>
      <c r="E21" s="4">
        <v>14</v>
      </c>
      <c r="F21" s="4">
        <v>14</v>
      </c>
      <c r="G21" s="4">
        <v>13</v>
      </c>
      <c r="H21" s="4">
        <v>14</v>
      </c>
      <c r="I21" s="4">
        <v>8.8000000000000007</v>
      </c>
      <c r="J21" s="4">
        <v>8.6</v>
      </c>
      <c r="K21" s="4">
        <v>11</v>
      </c>
      <c r="L21" s="4">
        <v>11</v>
      </c>
      <c r="M21" s="4">
        <v>12</v>
      </c>
      <c r="N21" s="4">
        <v>116</v>
      </c>
      <c r="O21" s="8">
        <v>6.5</v>
      </c>
      <c r="P21" s="8">
        <v>6.8</v>
      </c>
    </row>
    <row r="22" spans="1:16" x14ac:dyDescent="0.2">
      <c r="A22" s="3">
        <v>21</v>
      </c>
      <c r="B22" s="4" t="s">
        <v>77</v>
      </c>
      <c r="C22" s="9" t="s">
        <v>83</v>
      </c>
      <c r="D22" s="4" t="s">
        <v>33</v>
      </c>
      <c r="E22" s="4">
        <v>13</v>
      </c>
      <c r="F22" s="4">
        <v>13</v>
      </c>
      <c r="G22" s="4">
        <v>12</v>
      </c>
      <c r="H22" s="4">
        <v>12</v>
      </c>
      <c r="I22" s="4">
        <v>9.3000000000000007</v>
      </c>
      <c r="J22" s="4">
        <v>9.1</v>
      </c>
      <c r="K22" s="4">
        <v>12</v>
      </c>
      <c r="L22" s="4">
        <v>11</v>
      </c>
      <c r="M22" s="4">
        <v>11</v>
      </c>
      <c r="N22" s="4">
        <v>116</v>
      </c>
      <c r="O22" s="8">
        <v>7.3</v>
      </c>
      <c r="P22" s="8">
        <v>6.9</v>
      </c>
    </row>
    <row r="23" spans="1:16" x14ac:dyDescent="0.2">
      <c r="A23" s="1">
        <v>22</v>
      </c>
      <c r="B23" s="4" t="s">
        <v>78</v>
      </c>
      <c r="C23" s="9" t="s">
        <v>84</v>
      </c>
      <c r="D23" s="4" t="s">
        <v>33</v>
      </c>
      <c r="E23" s="4">
        <v>13</v>
      </c>
      <c r="F23" s="4">
        <v>14</v>
      </c>
      <c r="G23" s="4">
        <v>13</v>
      </c>
      <c r="H23" s="4">
        <v>14</v>
      </c>
      <c r="I23" s="4">
        <v>8.3000000000000007</v>
      </c>
      <c r="J23" s="4">
        <v>8.3000000000000007</v>
      </c>
      <c r="K23" s="4">
        <v>12</v>
      </c>
      <c r="L23" s="4">
        <v>11</v>
      </c>
      <c r="M23" s="4">
        <v>13</v>
      </c>
      <c r="N23" s="4">
        <v>116</v>
      </c>
      <c r="O23" s="8">
        <v>6.4</v>
      </c>
      <c r="P23" s="8">
        <v>5.9</v>
      </c>
    </row>
    <row r="24" spans="1:16" x14ac:dyDescent="0.2">
      <c r="A24" s="1">
        <v>23</v>
      </c>
      <c r="B24" s="4" t="s">
        <v>79</v>
      </c>
      <c r="C24" s="9" t="s">
        <v>85</v>
      </c>
      <c r="D24" s="4" t="s">
        <v>33</v>
      </c>
      <c r="E24" s="4">
        <v>13</v>
      </c>
      <c r="F24" s="4">
        <v>13</v>
      </c>
      <c r="G24" s="4">
        <v>13</v>
      </c>
      <c r="H24" s="4">
        <v>13</v>
      </c>
      <c r="I24" s="4">
        <v>8.6</v>
      </c>
      <c r="J24" s="4">
        <v>8.3000000000000007</v>
      </c>
      <c r="K24" s="4">
        <v>11</v>
      </c>
      <c r="L24" s="4">
        <v>11</v>
      </c>
      <c r="M24" s="4">
        <v>12</v>
      </c>
      <c r="N24" s="4">
        <v>116</v>
      </c>
      <c r="O24" s="8">
        <v>6.7</v>
      </c>
      <c r="P24" s="8">
        <v>6.9</v>
      </c>
    </row>
    <row r="25" spans="1:16" x14ac:dyDescent="0.2">
      <c r="A25" s="3">
        <v>24</v>
      </c>
      <c r="B25" s="4" t="s">
        <v>80</v>
      </c>
      <c r="C25" s="9" t="s">
        <v>86</v>
      </c>
      <c r="D25" s="4" t="s">
        <v>33</v>
      </c>
      <c r="E25" s="4">
        <v>13</v>
      </c>
      <c r="F25" s="4">
        <v>12</v>
      </c>
      <c r="G25" s="4">
        <v>12</v>
      </c>
      <c r="H25" s="4">
        <v>11</v>
      </c>
      <c r="I25" s="4">
        <v>8.3000000000000007</v>
      </c>
      <c r="J25" s="4">
        <v>8.5</v>
      </c>
      <c r="K25" s="4">
        <v>12</v>
      </c>
      <c r="L25" s="4">
        <v>12</v>
      </c>
      <c r="M25" s="4">
        <v>12</v>
      </c>
      <c r="N25" s="4">
        <v>116</v>
      </c>
      <c r="O25" s="8">
        <v>5.6</v>
      </c>
      <c r="P25" s="8">
        <v>5.7</v>
      </c>
    </row>
    <row r="26" spans="1:16" x14ac:dyDescent="0.2">
      <c r="A26" s="1">
        <v>25</v>
      </c>
      <c r="B26" s="4" t="s">
        <v>81</v>
      </c>
      <c r="C26" s="9" t="s">
        <v>87</v>
      </c>
      <c r="D26" s="4" t="s">
        <v>33</v>
      </c>
      <c r="E26" s="4">
        <v>9</v>
      </c>
      <c r="F26" s="4">
        <v>9</v>
      </c>
      <c r="G26" s="4">
        <v>10</v>
      </c>
      <c r="H26" s="4">
        <v>10</v>
      </c>
      <c r="I26" s="4">
        <v>8.6</v>
      </c>
      <c r="J26" s="4">
        <v>8.6999999999999993</v>
      </c>
      <c r="K26" s="4">
        <v>11</v>
      </c>
      <c r="L26" s="4">
        <v>12</v>
      </c>
      <c r="M26" s="4">
        <v>12</v>
      </c>
      <c r="N26" s="4">
        <v>116</v>
      </c>
      <c r="O26" s="8">
        <v>6.7</v>
      </c>
      <c r="P26" s="8">
        <v>6.2</v>
      </c>
    </row>
    <row r="27" spans="1:16" x14ac:dyDescent="0.2">
      <c r="A27" s="1">
        <v>26</v>
      </c>
      <c r="B27" s="12" t="s">
        <v>88</v>
      </c>
      <c r="C27" s="12" t="s">
        <v>97</v>
      </c>
      <c r="D27" s="8" t="s">
        <v>34</v>
      </c>
      <c r="E27" s="8">
        <v>12</v>
      </c>
      <c r="F27" s="8">
        <v>13</v>
      </c>
      <c r="G27" s="8">
        <v>11</v>
      </c>
      <c r="H27" s="8">
        <v>11</v>
      </c>
      <c r="I27" s="8">
        <v>8.3000000000000007</v>
      </c>
      <c r="J27" s="8">
        <v>8.4</v>
      </c>
      <c r="K27" s="8">
        <v>12</v>
      </c>
      <c r="L27" s="8">
        <v>12</v>
      </c>
      <c r="M27" s="8">
        <v>12</v>
      </c>
      <c r="N27" s="8">
        <v>120</v>
      </c>
      <c r="O27" s="8">
        <v>6</v>
      </c>
      <c r="P27" s="8">
        <v>5.7</v>
      </c>
    </row>
    <row r="28" spans="1:16" x14ac:dyDescent="0.2">
      <c r="A28" s="3">
        <v>27</v>
      </c>
      <c r="B28" s="12" t="s">
        <v>89</v>
      </c>
      <c r="C28" s="12" t="s">
        <v>98</v>
      </c>
      <c r="D28" s="8" t="s">
        <v>34</v>
      </c>
      <c r="E28" s="8">
        <v>12</v>
      </c>
      <c r="F28" s="8">
        <v>12</v>
      </c>
      <c r="G28" s="8">
        <v>14</v>
      </c>
      <c r="H28" s="8">
        <v>14</v>
      </c>
      <c r="I28" s="8">
        <v>8.1</v>
      </c>
      <c r="J28" s="8">
        <v>8</v>
      </c>
      <c r="K28" s="8">
        <v>11</v>
      </c>
      <c r="L28" s="8">
        <v>12</v>
      </c>
      <c r="M28" s="8">
        <v>13</v>
      </c>
      <c r="N28" s="8">
        <v>120</v>
      </c>
      <c r="O28" s="8">
        <v>6.3</v>
      </c>
      <c r="P28" s="8">
        <v>6</v>
      </c>
    </row>
    <row r="29" spans="1:16" x14ac:dyDescent="0.2">
      <c r="A29" s="1">
        <v>28</v>
      </c>
      <c r="B29" s="12" t="s">
        <v>90</v>
      </c>
      <c r="C29" s="12" t="s">
        <v>99</v>
      </c>
      <c r="D29" s="8" t="s">
        <v>34</v>
      </c>
      <c r="E29" s="8">
        <v>14</v>
      </c>
      <c r="F29" s="8">
        <v>15</v>
      </c>
      <c r="G29" s="8">
        <v>13</v>
      </c>
      <c r="H29" s="8">
        <v>15</v>
      </c>
      <c r="I29" s="8">
        <v>8.3000000000000007</v>
      </c>
      <c r="J29" s="8">
        <v>8.6</v>
      </c>
      <c r="K29" s="8">
        <v>11</v>
      </c>
      <c r="L29" s="8">
        <v>12</v>
      </c>
      <c r="M29" s="8">
        <v>12</v>
      </c>
      <c r="N29" s="8">
        <v>120</v>
      </c>
      <c r="O29" s="8">
        <v>5.9</v>
      </c>
      <c r="P29" s="8">
        <v>5.9</v>
      </c>
    </row>
    <row r="30" spans="1:16" x14ac:dyDescent="0.2">
      <c r="A30" s="1">
        <v>29</v>
      </c>
      <c r="B30" s="12" t="s">
        <v>91</v>
      </c>
      <c r="C30" s="12" t="s">
        <v>99</v>
      </c>
      <c r="D30" s="8" t="s">
        <v>34</v>
      </c>
      <c r="E30" s="8">
        <v>13</v>
      </c>
      <c r="F30" s="8">
        <v>14</v>
      </c>
      <c r="G30" s="8">
        <v>14</v>
      </c>
      <c r="H30" s="8">
        <v>13</v>
      </c>
      <c r="I30" s="8">
        <v>8.3000000000000007</v>
      </c>
      <c r="J30" s="8">
        <v>8.5</v>
      </c>
      <c r="K30" s="8">
        <v>11</v>
      </c>
      <c r="L30" s="8">
        <v>12</v>
      </c>
      <c r="M30" s="8">
        <v>11</v>
      </c>
      <c r="N30" s="8">
        <v>120</v>
      </c>
      <c r="O30" s="8">
        <v>8.3000000000000007</v>
      </c>
      <c r="P30" s="8">
        <v>7.1</v>
      </c>
    </row>
    <row r="31" spans="1:16" x14ac:dyDescent="0.2">
      <c r="A31" s="3">
        <v>30</v>
      </c>
      <c r="B31" s="12" t="s">
        <v>92</v>
      </c>
      <c r="C31" s="12" t="s">
        <v>100</v>
      </c>
      <c r="D31" s="8" t="s">
        <v>34</v>
      </c>
      <c r="E31" s="8">
        <v>11</v>
      </c>
      <c r="F31" s="8">
        <v>10</v>
      </c>
      <c r="G31" s="8">
        <v>11</v>
      </c>
      <c r="H31" s="8">
        <v>10</v>
      </c>
      <c r="I31" s="8">
        <v>8.8000000000000007</v>
      </c>
      <c r="J31" s="8">
        <v>8.9</v>
      </c>
      <c r="K31" s="8">
        <v>12</v>
      </c>
      <c r="L31" s="8">
        <v>11</v>
      </c>
      <c r="M31" s="8">
        <v>12</v>
      </c>
      <c r="N31" s="8">
        <v>120</v>
      </c>
      <c r="O31" s="8">
        <v>5.8</v>
      </c>
      <c r="P31" s="8">
        <v>5.7</v>
      </c>
    </row>
    <row r="32" spans="1:16" x14ac:dyDescent="0.2">
      <c r="A32" s="1">
        <v>31</v>
      </c>
      <c r="B32" s="12" t="s">
        <v>93</v>
      </c>
      <c r="C32" s="12" t="s">
        <v>101</v>
      </c>
      <c r="D32" s="8" t="s">
        <v>34</v>
      </c>
      <c r="E32" s="8">
        <v>11</v>
      </c>
      <c r="F32" s="8">
        <v>9</v>
      </c>
      <c r="G32" s="8">
        <v>15</v>
      </c>
      <c r="H32" s="8">
        <v>12</v>
      </c>
      <c r="I32" s="8">
        <v>7.7</v>
      </c>
      <c r="J32" s="8">
        <v>7.8</v>
      </c>
      <c r="K32" s="8">
        <v>12</v>
      </c>
      <c r="L32" s="8">
        <v>12</v>
      </c>
      <c r="M32" s="8">
        <v>11</v>
      </c>
      <c r="N32" s="8">
        <v>120</v>
      </c>
      <c r="O32" s="8">
        <v>5.9</v>
      </c>
      <c r="P32" s="8">
        <v>5.8</v>
      </c>
    </row>
    <row r="33" spans="1:16" x14ac:dyDescent="0.2">
      <c r="A33" s="1">
        <v>32</v>
      </c>
      <c r="B33" s="12" t="s">
        <v>94</v>
      </c>
      <c r="C33" s="12" t="s">
        <v>102</v>
      </c>
      <c r="D33" s="8" t="s">
        <v>34</v>
      </c>
      <c r="E33" s="8">
        <v>10</v>
      </c>
      <c r="F33" s="8">
        <v>10</v>
      </c>
      <c r="G33" s="8">
        <v>10</v>
      </c>
      <c r="H33" s="8">
        <v>11</v>
      </c>
      <c r="I33" s="8">
        <v>8.1999999999999993</v>
      </c>
      <c r="J33" s="8">
        <v>8.4</v>
      </c>
      <c r="K33" s="8">
        <v>10</v>
      </c>
      <c r="L33" s="8">
        <v>10</v>
      </c>
      <c r="M33" s="8">
        <v>10</v>
      </c>
      <c r="N33" s="8">
        <v>120</v>
      </c>
      <c r="O33" s="8">
        <v>9.6</v>
      </c>
      <c r="P33" s="8">
        <v>8.6</v>
      </c>
    </row>
    <row r="34" spans="1:16" x14ac:dyDescent="0.2">
      <c r="A34" s="3">
        <v>33</v>
      </c>
      <c r="B34" s="12" t="s">
        <v>94</v>
      </c>
      <c r="C34" s="12" t="s">
        <v>39</v>
      </c>
      <c r="D34" s="8" t="s">
        <v>34</v>
      </c>
      <c r="E34" s="8">
        <v>13</v>
      </c>
      <c r="F34" s="8">
        <v>13</v>
      </c>
      <c r="G34" s="8">
        <v>12</v>
      </c>
      <c r="H34" s="8">
        <v>14</v>
      </c>
      <c r="I34" s="8">
        <v>8.6</v>
      </c>
      <c r="J34" s="8">
        <v>8.5</v>
      </c>
      <c r="K34" s="8">
        <v>11</v>
      </c>
      <c r="L34" s="8">
        <v>11</v>
      </c>
      <c r="M34" s="8">
        <v>11</v>
      </c>
      <c r="N34" s="8">
        <v>120</v>
      </c>
      <c r="O34" s="8">
        <v>7.6</v>
      </c>
      <c r="P34" s="8">
        <v>6.5</v>
      </c>
    </row>
    <row r="35" spans="1:16" x14ac:dyDescent="0.2">
      <c r="A35" s="1">
        <v>34</v>
      </c>
      <c r="B35" s="12" t="s">
        <v>95</v>
      </c>
      <c r="C35" s="12" t="s">
        <v>103</v>
      </c>
      <c r="D35" s="8" t="s">
        <v>34</v>
      </c>
      <c r="E35" s="8">
        <v>13</v>
      </c>
      <c r="F35" s="8">
        <v>11</v>
      </c>
      <c r="G35" s="8">
        <v>12</v>
      </c>
      <c r="H35" s="8">
        <v>12</v>
      </c>
      <c r="I35" s="8">
        <v>8.4</v>
      </c>
      <c r="J35" s="8">
        <v>8.4</v>
      </c>
      <c r="K35" s="8">
        <v>11</v>
      </c>
      <c r="L35" s="8">
        <v>11</v>
      </c>
      <c r="M35" s="8">
        <v>0</v>
      </c>
      <c r="N35" s="8">
        <v>120</v>
      </c>
      <c r="O35" s="8">
        <v>8.3000000000000007</v>
      </c>
      <c r="P35" s="8">
        <v>7.1</v>
      </c>
    </row>
    <row r="36" spans="1:16" x14ac:dyDescent="0.2">
      <c r="A36" s="1">
        <v>35</v>
      </c>
      <c r="B36" s="12" t="s">
        <v>96</v>
      </c>
      <c r="C36" s="12" t="s">
        <v>104</v>
      </c>
      <c r="D36" s="8" t="s">
        <v>34</v>
      </c>
      <c r="E36" s="8">
        <v>11</v>
      </c>
      <c r="F36" s="8">
        <v>12</v>
      </c>
      <c r="G36" s="8">
        <v>11</v>
      </c>
      <c r="H36" s="8">
        <v>11</v>
      </c>
      <c r="I36" s="8">
        <v>8.6</v>
      </c>
      <c r="J36" s="8">
        <v>8.4</v>
      </c>
      <c r="K36" s="8">
        <v>10</v>
      </c>
      <c r="L36" s="8">
        <v>10</v>
      </c>
      <c r="M36" s="8">
        <v>10</v>
      </c>
      <c r="N36" s="8">
        <v>120</v>
      </c>
      <c r="O36" s="8">
        <v>6</v>
      </c>
      <c r="P36" s="8">
        <v>5.8</v>
      </c>
    </row>
    <row r="37" spans="1:16" x14ac:dyDescent="0.2">
      <c r="A37" s="3">
        <v>36</v>
      </c>
      <c r="B37" s="8" t="s">
        <v>105</v>
      </c>
      <c r="C37" s="12" t="s">
        <v>109</v>
      </c>
      <c r="D37" s="8" t="s">
        <v>35</v>
      </c>
      <c r="E37" s="8">
        <v>11</v>
      </c>
      <c r="F37" s="8">
        <v>12</v>
      </c>
      <c r="G37" s="8">
        <v>12</v>
      </c>
      <c r="H37" s="8">
        <v>10</v>
      </c>
      <c r="I37" s="8">
        <v>9</v>
      </c>
      <c r="J37" s="8">
        <v>8.9</v>
      </c>
      <c r="K37" s="8">
        <v>11</v>
      </c>
      <c r="L37" s="8">
        <v>11</v>
      </c>
      <c r="M37" s="8">
        <v>12</v>
      </c>
      <c r="N37" s="8">
        <v>106</v>
      </c>
      <c r="O37" s="8">
        <v>7</v>
      </c>
      <c r="P37" s="8">
        <v>6.6</v>
      </c>
    </row>
    <row r="38" spans="1:16" x14ac:dyDescent="0.2">
      <c r="A38" s="1">
        <v>37</v>
      </c>
      <c r="B38" s="8" t="s">
        <v>106</v>
      </c>
      <c r="C38" s="12" t="s">
        <v>110</v>
      </c>
      <c r="D38" s="8" t="s">
        <v>35</v>
      </c>
      <c r="E38" s="8">
        <v>9</v>
      </c>
      <c r="F38" s="8">
        <v>7</v>
      </c>
      <c r="G38" s="8">
        <v>8</v>
      </c>
      <c r="H38" s="8">
        <v>9</v>
      </c>
      <c r="I38" s="8">
        <v>8.9</v>
      </c>
      <c r="J38" s="8">
        <v>9</v>
      </c>
      <c r="K38" s="8">
        <v>9</v>
      </c>
      <c r="L38" s="8">
        <v>10</v>
      </c>
      <c r="M38" s="8">
        <v>10</v>
      </c>
      <c r="N38" s="8">
        <v>106</v>
      </c>
      <c r="O38" s="8">
        <v>13.4</v>
      </c>
      <c r="P38" s="8">
        <v>10.7</v>
      </c>
    </row>
    <row r="39" spans="1:16" x14ac:dyDescent="0.2">
      <c r="A39" s="1">
        <v>38</v>
      </c>
      <c r="B39" s="8" t="s">
        <v>107</v>
      </c>
      <c r="C39" s="12" t="s">
        <v>111</v>
      </c>
      <c r="D39" s="8" t="s">
        <v>35</v>
      </c>
      <c r="E39" s="8">
        <v>8</v>
      </c>
      <c r="F39" s="8">
        <v>8</v>
      </c>
      <c r="G39" s="8">
        <v>9</v>
      </c>
      <c r="H39" s="8">
        <v>8</v>
      </c>
      <c r="I39" s="8">
        <v>8.5</v>
      </c>
      <c r="J39" s="8">
        <v>8.6</v>
      </c>
      <c r="K39" s="8">
        <v>7</v>
      </c>
      <c r="L39" s="8">
        <v>8</v>
      </c>
      <c r="M39" s="8">
        <v>7</v>
      </c>
      <c r="N39" s="8">
        <v>106</v>
      </c>
      <c r="O39" s="8">
        <v>8.5</v>
      </c>
      <c r="P39" s="8">
        <v>8.4</v>
      </c>
    </row>
    <row r="40" spans="1:16" x14ac:dyDescent="0.2">
      <c r="A40" s="3">
        <v>39</v>
      </c>
      <c r="B40" s="8" t="s">
        <v>108</v>
      </c>
      <c r="C40" s="12" t="s">
        <v>112</v>
      </c>
      <c r="D40" s="8" t="s">
        <v>35</v>
      </c>
      <c r="E40" s="8">
        <v>11</v>
      </c>
      <c r="F40" s="8">
        <v>11</v>
      </c>
      <c r="G40" s="8">
        <v>12</v>
      </c>
      <c r="H40" s="8">
        <v>11</v>
      </c>
      <c r="I40" s="8">
        <v>8.9</v>
      </c>
      <c r="J40" s="8">
        <v>9.3000000000000007</v>
      </c>
      <c r="K40" s="8">
        <v>10</v>
      </c>
      <c r="L40" s="8">
        <v>9</v>
      </c>
      <c r="M40" s="8">
        <v>10</v>
      </c>
      <c r="N40" s="8">
        <v>106</v>
      </c>
      <c r="O40" s="8">
        <v>6.9</v>
      </c>
      <c r="P40" s="8">
        <v>6.8</v>
      </c>
    </row>
    <row r="41" spans="1:16" x14ac:dyDescent="0.2">
      <c r="A41" s="1">
        <v>40</v>
      </c>
      <c r="B41" s="8" t="s">
        <v>53</v>
      </c>
      <c r="C41" s="12" t="s">
        <v>113</v>
      </c>
      <c r="D41" s="8" t="s">
        <v>35</v>
      </c>
      <c r="E41" s="8">
        <v>7</v>
      </c>
      <c r="F41" s="8">
        <v>6</v>
      </c>
      <c r="G41" s="8">
        <v>7</v>
      </c>
      <c r="H41" s="8">
        <v>8</v>
      </c>
      <c r="I41" s="8">
        <v>10.5</v>
      </c>
      <c r="J41" s="8">
        <v>10.199999999999999</v>
      </c>
      <c r="K41" s="8">
        <v>4</v>
      </c>
      <c r="L41" s="8">
        <v>6</v>
      </c>
      <c r="M41" s="8">
        <v>4</v>
      </c>
      <c r="N41" s="8">
        <v>106</v>
      </c>
      <c r="O41" s="8">
        <v>11.2</v>
      </c>
      <c r="P41" s="8">
        <v>8.5</v>
      </c>
    </row>
    <row r="42" spans="1:16" x14ac:dyDescent="0.2">
      <c r="A42" s="1">
        <v>41</v>
      </c>
      <c r="B42" s="8" t="s">
        <v>114</v>
      </c>
      <c r="C42" s="12" t="s">
        <v>123</v>
      </c>
      <c r="D42" s="8" t="s">
        <v>36</v>
      </c>
      <c r="E42" s="8">
        <v>12</v>
      </c>
      <c r="F42" s="8">
        <v>12</v>
      </c>
      <c r="G42" s="8">
        <v>8</v>
      </c>
      <c r="H42" s="8">
        <v>12</v>
      </c>
      <c r="I42" s="8">
        <v>8.4</v>
      </c>
      <c r="J42" s="8">
        <v>8.5</v>
      </c>
      <c r="K42" s="8">
        <v>11</v>
      </c>
      <c r="L42" s="8">
        <v>11</v>
      </c>
      <c r="M42" s="8">
        <v>10</v>
      </c>
      <c r="N42" s="8">
        <v>119</v>
      </c>
      <c r="O42" s="8">
        <v>6.3</v>
      </c>
      <c r="P42" s="8">
        <v>5.8</v>
      </c>
    </row>
    <row r="43" spans="1:16" x14ac:dyDescent="0.2">
      <c r="A43" s="3">
        <v>42</v>
      </c>
      <c r="B43" s="8" t="s">
        <v>115</v>
      </c>
      <c r="C43" s="12" t="s">
        <v>124</v>
      </c>
      <c r="D43" s="8" t="s">
        <v>36</v>
      </c>
      <c r="E43" s="8">
        <v>12</v>
      </c>
      <c r="F43" s="8">
        <v>12</v>
      </c>
      <c r="G43" s="8">
        <v>12</v>
      </c>
      <c r="H43" s="8">
        <v>12</v>
      </c>
      <c r="I43" s="8">
        <v>8.1999999999999993</v>
      </c>
      <c r="J43" s="8">
        <v>8.6999999999999993</v>
      </c>
      <c r="K43" s="8">
        <v>10</v>
      </c>
      <c r="L43" s="8">
        <v>10</v>
      </c>
      <c r="M43" s="8">
        <v>11</v>
      </c>
      <c r="N43" s="8">
        <v>119</v>
      </c>
      <c r="O43" s="8">
        <v>6.7</v>
      </c>
      <c r="P43" s="8">
        <v>6.3</v>
      </c>
    </row>
    <row r="44" spans="1:16" x14ac:dyDescent="0.2">
      <c r="A44" s="1">
        <v>43</v>
      </c>
      <c r="B44" s="8" t="s">
        <v>116</v>
      </c>
      <c r="C44" s="12" t="s">
        <v>125</v>
      </c>
      <c r="D44" s="8" t="s">
        <v>36</v>
      </c>
      <c r="E44" s="8">
        <v>9</v>
      </c>
      <c r="F44" s="8">
        <v>10</v>
      </c>
      <c r="G44" s="8">
        <v>10</v>
      </c>
      <c r="H44" s="8">
        <v>8</v>
      </c>
      <c r="I44" s="8">
        <v>9.1999999999999993</v>
      </c>
      <c r="J44" s="8">
        <v>9.4</v>
      </c>
      <c r="K44" s="8">
        <v>10</v>
      </c>
      <c r="L44" s="8">
        <v>10</v>
      </c>
      <c r="M44" s="8">
        <v>10</v>
      </c>
      <c r="N44" s="8">
        <v>119</v>
      </c>
      <c r="O44" s="4" t="s">
        <v>168</v>
      </c>
      <c r="P44" s="8">
        <v>7.3</v>
      </c>
    </row>
    <row r="45" spans="1:16" x14ac:dyDescent="0.2">
      <c r="A45" s="1">
        <v>44</v>
      </c>
      <c r="B45" s="8" t="s">
        <v>117</v>
      </c>
      <c r="C45" s="12" t="s">
        <v>126</v>
      </c>
      <c r="D45" s="8" t="s">
        <v>36</v>
      </c>
      <c r="E45" s="8">
        <v>8</v>
      </c>
      <c r="F45" s="8">
        <v>9</v>
      </c>
      <c r="G45" s="8">
        <v>11</v>
      </c>
      <c r="H45" s="8">
        <v>10</v>
      </c>
      <c r="I45" s="8">
        <v>8.1999999999999993</v>
      </c>
      <c r="J45" s="8">
        <v>8.4</v>
      </c>
      <c r="K45" s="8">
        <v>9</v>
      </c>
      <c r="L45" s="8">
        <v>9</v>
      </c>
      <c r="M45" s="8">
        <v>11</v>
      </c>
      <c r="N45" s="8">
        <v>119</v>
      </c>
      <c r="O45" s="8">
        <v>7.8</v>
      </c>
      <c r="P45" s="8">
        <v>7.6</v>
      </c>
    </row>
    <row r="46" spans="1:16" x14ac:dyDescent="0.2">
      <c r="A46" s="3">
        <v>45</v>
      </c>
      <c r="B46" s="8" t="s">
        <v>118</v>
      </c>
      <c r="C46" s="12" t="s">
        <v>127</v>
      </c>
      <c r="D46" s="8" t="s">
        <v>36</v>
      </c>
      <c r="E46" s="8">
        <v>-99</v>
      </c>
      <c r="F46" s="8">
        <v>-99</v>
      </c>
      <c r="G46" s="8">
        <v>-99</v>
      </c>
      <c r="H46" s="8">
        <v>-99</v>
      </c>
      <c r="I46" s="8">
        <v>99</v>
      </c>
      <c r="J46" s="8">
        <v>99</v>
      </c>
      <c r="K46" s="8">
        <v>11</v>
      </c>
      <c r="L46" s="8">
        <v>11</v>
      </c>
      <c r="M46" s="8">
        <v>9</v>
      </c>
      <c r="N46" s="8">
        <v>119</v>
      </c>
      <c r="O46" s="4">
        <v>99</v>
      </c>
      <c r="P46" s="4">
        <v>99</v>
      </c>
    </row>
    <row r="47" spans="1:16" x14ac:dyDescent="0.2">
      <c r="A47" s="1">
        <v>46</v>
      </c>
      <c r="B47" s="8" t="s">
        <v>119</v>
      </c>
      <c r="C47" s="12" t="s">
        <v>128</v>
      </c>
      <c r="D47" s="8" t="s">
        <v>36</v>
      </c>
      <c r="E47" s="8">
        <v>11</v>
      </c>
      <c r="F47" s="8">
        <v>12</v>
      </c>
      <c r="G47" s="8">
        <v>12</v>
      </c>
      <c r="H47" s="8">
        <v>9</v>
      </c>
      <c r="I47" s="8">
        <v>7.7</v>
      </c>
      <c r="J47" s="8">
        <v>7.8</v>
      </c>
      <c r="K47" s="8">
        <v>11</v>
      </c>
      <c r="L47" s="8">
        <v>12</v>
      </c>
      <c r="M47" s="8">
        <v>8</v>
      </c>
      <c r="N47" s="8">
        <v>119</v>
      </c>
      <c r="O47" s="8">
        <v>7.1</v>
      </c>
      <c r="P47" s="8">
        <v>7.1</v>
      </c>
    </row>
    <row r="48" spans="1:16" x14ac:dyDescent="0.2">
      <c r="A48" s="1">
        <v>47</v>
      </c>
      <c r="B48" s="8" t="s">
        <v>120</v>
      </c>
      <c r="C48" s="12" t="s">
        <v>129</v>
      </c>
      <c r="D48" s="8" t="s">
        <v>36</v>
      </c>
      <c r="E48" s="8">
        <v>9</v>
      </c>
      <c r="F48" s="8">
        <v>8</v>
      </c>
      <c r="G48" s="8">
        <v>7</v>
      </c>
      <c r="H48" s="8">
        <v>8</v>
      </c>
      <c r="I48" s="8">
        <v>8.6999999999999993</v>
      </c>
      <c r="J48" s="8">
        <v>8.8000000000000007</v>
      </c>
      <c r="K48" s="8">
        <v>10</v>
      </c>
      <c r="L48" s="8">
        <v>9</v>
      </c>
      <c r="M48" s="8">
        <v>10</v>
      </c>
      <c r="N48" s="8">
        <v>119</v>
      </c>
      <c r="O48" s="8">
        <v>6.7</v>
      </c>
      <c r="P48" s="8">
        <v>6.8</v>
      </c>
    </row>
    <row r="49" spans="1:16" x14ac:dyDescent="0.2">
      <c r="A49" s="3">
        <v>48</v>
      </c>
      <c r="B49" s="8" t="s">
        <v>121</v>
      </c>
      <c r="C49" s="12" t="s">
        <v>130</v>
      </c>
      <c r="D49" s="8" t="s">
        <v>36</v>
      </c>
      <c r="E49" s="8">
        <v>7</v>
      </c>
      <c r="F49" s="8">
        <v>9</v>
      </c>
      <c r="G49" s="8">
        <v>8</v>
      </c>
      <c r="H49" s="8">
        <v>8</v>
      </c>
      <c r="I49" s="8">
        <v>9.1999999999999993</v>
      </c>
      <c r="J49" s="8">
        <v>9</v>
      </c>
      <c r="K49" s="8">
        <v>9</v>
      </c>
      <c r="L49" s="8">
        <v>9</v>
      </c>
      <c r="M49" s="8">
        <v>7</v>
      </c>
      <c r="N49" s="8">
        <v>119</v>
      </c>
      <c r="O49" s="8">
        <v>7.9</v>
      </c>
      <c r="P49" s="8">
        <v>7.5</v>
      </c>
    </row>
    <row r="50" spans="1:16" x14ac:dyDescent="0.2">
      <c r="A50" s="1">
        <v>49</v>
      </c>
      <c r="B50" s="8" t="s">
        <v>122</v>
      </c>
      <c r="C50" s="12" t="s">
        <v>131</v>
      </c>
      <c r="D50" s="8" t="s">
        <v>36</v>
      </c>
      <c r="E50" s="8">
        <v>14</v>
      </c>
      <c r="F50" s="8">
        <v>15</v>
      </c>
      <c r="G50" s="8">
        <v>17</v>
      </c>
      <c r="H50" s="8">
        <v>14</v>
      </c>
      <c r="I50" s="8">
        <v>7.8</v>
      </c>
      <c r="J50" s="8">
        <v>8.3000000000000007</v>
      </c>
      <c r="K50" s="8">
        <v>12</v>
      </c>
      <c r="L50" s="8">
        <v>12</v>
      </c>
      <c r="M50" s="8">
        <v>0</v>
      </c>
      <c r="N50" s="8">
        <v>119</v>
      </c>
      <c r="O50" s="8">
        <v>10</v>
      </c>
      <c r="P50" s="8">
        <v>7.6</v>
      </c>
    </row>
    <row r="51" spans="1:16" x14ac:dyDescent="0.2">
      <c r="A51" s="1">
        <v>50</v>
      </c>
      <c r="B51" s="8" t="s">
        <v>132</v>
      </c>
      <c r="C51" s="12" t="s">
        <v>99</v>
      </c>
      <c r="D51" s="8" t="s">
        <v>37</v>
      </c>
      <c r="E51" s="8">
        <v>9</v>
      </c>
      <c r="F51" s="8">
        <v>11</v>
      </c>
      <c r="G51" s="8">
        <v>12</v>
      </c>
      <c r="H51" s="8">
        <v>9</v>
      </c>
      <c r="I51" s="8">
        <v>8</v>
      </c>
      <c r="J51" s="8">
        <v>8</v>
      </c>
      <c r="K51" s="8">
        <v>12</v>
      </c>
      <c r="L51" s="8">
        <v>11</v>
      </c>
      <c r="M51" s="8">
        <v>12</v>
      </c>
      <c r="N51" s="8">
        <v>119</v>
      </c>
      <c r="O51" s="8">
        <v>6.8</v>
      </c>
      <c r="P51" s="8">
        <v>6.4</v>
      </c>
    </row>
    <row r="52" spans="1:16" x14ac:dyDescent="0.2">
      <c r="A52" s="3">
        <v>51</v>
      </c>
      <c r="B52" s="4" t="s">
        <v>169</v>
      </c>
      <c r="C52" s="12" t="s">
        <v>140</v>
      </c>
      <c r="D52" s="8" t="s">
        <v>37</v>
      </c>
      <c r="E52" s="8">
        <v>12</v>
      </c>
      <c r="F52" s="8">
        <v>12</v>
      </c>
      <c r="G52" s="8">
        <v>11</v>
      </c>
      <c r="H52" s="8">
        <v>13</v>
      </c>
      <c r="I52" s="8">
        <v>8.6</v>
      </c>
      <c r="J52" s="8">
        <v>8.5</v>
      </c>
      <c r="K52" s="8">
        <v>11</v>
      </c>
      <c r="L52" s="8">
        <v>12</v>
      </c>
      <c r="M52" s="8">
        <v>12</v>
      </c>
      <c r="N52" s="8">
        <v>119</v>
      </c>
      <c r="O52" s="8">
        <v>6.6</v>
      </c>
      <c r="P52" s="8">
        <v>6.3</v>
      </c>
    </row>
    <row r="53" spans="1:16" x14ac:dyDescent="0.2">
      <c r="A53" s="1">
        <v>52</v>
      </c>
      <c r="B53" s="8" t="s">
        <v>133</v>
      </c>
      <c r="C53" s="12" t="s">
        <v>141</v>
      </c>
      <c r="D53" s="8" t="s">
        <v>37</v>
      </c>
      <c r="E53" s="8">
        <v>14</v>
      </c>
      <c r="F53" s="8">
        <v>14</v>
      </c>
      <c r="G53" s="8">
        <v>15</v>
      </c>
      <c r="H53" s="8">
        <v>15</v>
      </c>
      <c r="I53" s="8">
        <v>8.4</v>
      </c>
      <c r="J53" s="8">
        <v>8.5</v>
      </c>
      <c r="K53" s="8">
        <v>12</v>
      </c>
      <c r="L53" s="8">
        <v>12</v>
      </c>
      <c r="M53" s="8">
        <v>12</v>
      </c>
      <c r="N53" s="8">
        <v>119</v>
      </c>
      <c r="O53" s="8">
        <v>5.9</v>
      </c>
      <c r="P53" s="8">
        <v>6.4</v>
      </c>
    </row>
    <row r="54" spans="1:16" x14ac:dyDescent="0.2">
      <c r="A54" s="1">
        <v>53</v>
      </c>
      <c r="B54" s="8" t="s">
        <v>134</v>
      </c>
      <c r="C54" s="12" t="s">
        <v>142</v>
      </c>
      <c r="D54" s="8" t="s">
        <v>37</v>
      </c>
      <c r="E54" s="8">
        <v>12</v>
      </c>
      <c r="F54" s="8">
        <v>12</v>
      </c>
      <c r="G54" s="8">
        <v>12</v>
      </c>
      <c r="H54" s="8">
        <v>11</v>
      </c>
      <c r="I54" s="8">
        <v>8.1</v>
      </c>
      <c r="J54" s="8">
        <v>8.1999999999999993</v>
      </c>
      <c r="K54" s="8">
        <v>11</v>
      </c>
      <c r="L54" s="8">
        <v>11</v>
      </c>
      <c r="M54" s="8">
        <v>11</v>
      </c>
      <c r="N54" s="8">
        <v>119</v>
      </c>
      <c r="O54" s="8">
        <v>7.6</v>
      </c>
      <c r="P54" s="8">
        <v>7</v>
      </c>
    </row>
    <row r="55" spans="1:16" x14ac:dyDescent="0.2">
      <c r="A55" s="3">
        <v>54</v>
      </c>
      <c r="B55" s="8" t="s">
        <v>135</v>
      </c>
      <c r="C55" s="12" t="s">
        <v>143</v>
      </c>
      <c r="D55" s="8" t="s">
        <v>37</v>
      </c>
      <c r="E55" s="8">
        <v>9</v>
      </c>
      <c r="F55" s="8">
        <v>9</v>
      </c>
      <c r="G55" s="8">
        <v>9</v>
      </c>
      <c r="H55" s="8">
        <v>10</v>
      </c>
      <c r="I55" s="8">
        <v>9.4</v>
      </c>
      <c r="J55" s="8">
        <v>9.1</v>
      </c>
      <c r="K55" s="8">
        <v>10</v>
      </c>
      <c r="L55" s="8">
        <v>0</v>
      </c>
      <c r="M55" s="8">
        <v>11</v>
      </c>
      <c r="N55" s="8">
        <v>119</v>
      </c>
      <c r="O55" s="8">
        <v>6.5</v>
      </c>
      <c r="P55" s="8">
        <v>6.4</v>
      </c>
    </row>
    <row r="56" spans="1:16" x14ac:dyDescent="0.2">
      <c r="A56" s="1">
        <v>55</v>
      </c>
      <c r="B56" s="8" t="s">
        <v>136</v>
      </c>
      <c r="C56" s="12" t="s">
        <v>144</v>
      </c>
      <c r="D56" s="8" t="s">
        <v>37</v>
      </c>
      <c r="E56" s="8">
        <v>9</v>
      </c>
      <c r="F56" s="8">
        <v>11</v>
      </c>
      <c r="G56" s="8">
        <v>9</v>
      </c>
      <c r="H56" s="8">
        <v>10</v>
      </c>
      <c r="I56" s="8">
        <v>8.6999999999999993</v>
      </c>
      <c r="J56" s="8">
        <v>8.8000000000000007</v>
      </c>
      <c r="K56" s="8">
        <v>12</v>
      </c>
      <c r="L56" s="8">
        <v>0</v>
      </c>
      <c r="M56" s="8">
        <v>11</v>
      </c>
      <c r="N56" s="8">
        <v>119</v>
      </c>
      <c r="O56" s="8">
        <v>7</v>
      </c>
      <c r="P56" s="8">
        <v>7.2</v>
      </c>
    </row>
    <row r="57" spans="1:16" x14ac:dyDescent="0.2">
      <c r="A57" s="1">
        <v>56</v>
      </c>
      <c r="B57" s="8" t="s">
        <v>137</v>
      </c>
      <c r="C57" s="12" t="s">
        <v>128</v>
      </c>
      <c r="D57" s="8" t="s">
        <v>37</v>
      </c>
      <c r="E57" s="8">
        <v>11</v>
      </c>
      <c r="F57" s="8">
        <v>13</v>
      </c>
      <c r="G57" s="8">
        <v>11</v>
      </c>
      <c r="H57" s="8">
        <v>13</v>
      </c>
      <c r="I57" s="8">
        <v>8.3000000000000007</v>
      </c>
      <c r="J57" s="8">
        <v>8.3000000000000007</v>
      </c>
      <c r="K57" s="8">
        <v>11</v>
      </c>
      <c r="L57" s="8">
        <v>12</v>
      </c>
      <c r="M57" s="8">
        <v>12</v>
      </c>
      <c r="N57" s="8">
        <v>119</v>
      </c>
      <c r="O57" s="8">
        <v>7.4</v>
      </c>
      <c r="P57" s="8">
        <v>6.8</v>
      </c>
    </row>
    <row r="58" spans="1:16" x14ac:dyDescent="0.2">
      <c r="A58" s="3">
        <v>57</v>
      </c>
      <c r="B58" s="8" t="s">
        <v>138</v>
      </c>
      <c r="C58" s="12" t="s">
        <v>99</v>
      </c>
      <c r="D58" s="8" t="s">
        <v>37</v>
      </c>
      <c r="E58" s="8">
        <v>12</v>
      </c>
      <c r="F58" s="8">
        <v>12</v>
      </c>
      <c r="G58" s="8">
        <v>13</v>
      </c>
      <c r="H58" s="8">
        <v>13</v>
      </c>
      <c r="I58" s="8">
        <v>8.6</v>
      </c>
      <c r="J58" s="8">
        <v>8.5</v>
      </c>
      <c r="K58" s="8">
        <v>10</v>
      </c>
      <c r="L58" s="8">
        <v>10</v>
      </c>
      <c r="M58" s="8">
        <v>9</v>
      </c>
      <c r="N58" s="8">
        <v>119</v>
      </c>
      <c r="O58" s="8">
        <v>6.1</v>
      </c>
      <c r="P58" s="8">
        <v>6.9</v>
      </c>
    </row>
    <row r="59" spans="1:16" x14ac:dyDescent="0.2">
      <c r="A59" s="1">
        <v>58</v>
      </c>
      <c r="B59" s="8" t="s">
        <v>139</v>
      </c>
      <c r="C59" s="12" t="s">
        <v>146</v>
      </c>
      <c r="D59" s="8" t="s">
        <v>37</v>
      </c>
      <c r="E59" s="8">
        <v>9</v>
      </c>
      <c r="F59" s="8">
        <v>9</v>
      </c>
      <c r="G59" s="8">
        <v>8</v>
      </c>
      <c r="H59" s="8">
        <v>8</v>
      </c>
      <c r="I59" s="8">
        <v>8.6</v>
      </c>
      <c r="J59" s="8">
        <v>8.8000000000000007</v>
      </c>
      <c r="K59" s="8">
        <v>10</v>
      </c>
      <c r="L59" s="8">
        <v>9</v>
      </c>
      <c r="M59" s="8">
        <v>0</v>
      </c>
      <c r="N59" s="8">
        <v>119</v>
      </c>
      <c r="O59" s="8">
        <v>6.8</v>
      </c>
      <c r="P59" s="8">
        <v>6.1</v>
      </c>
    </row>
    <row r="60" spans="1:16" x14ac:dyDescent="0.2">
      <c r="A60" s="1">
        <v>59</v>
      </c>
      <c r="B60" s="8" t="s">
        <v>147</v>
      </c>
      <c r="C60" s="12" t="s">
        <v>153</v>
      </c>
      <c r="D60" s="8" t="s">
        <v>38</v>
      </c>
      <c r="E60" s="4">
        <v>9</v>
      </c>
      <c r="F60" s="4">
        <v>8</v>
      </c>
      <c r="G60" s="4">
        <v>9</v>
      </c>
      <c r="H60" s="4">
        <v>9</v>
      </c>
      <c r="I60" s="4">
        <v>8.8000000000000007</v>
      </c>
      <c r="J60" s="4">
        <v>8.6999999999999993</v>
      </c>
      <c r="K60" s="4">
        <v>9</v>
      </c>
      <c r="L60" s="4">
        <v>11</v>
      </c>
      <c r="M60" s="4">
        <v>12</v>
      </c>
      <c r="N60" s="4">
        <v>105</v>
      </c>
      <c r="O60" s="4">
        <v>6.2</v>
      </c>
      <c r="P60" s="4">
        <v>6.1</v>
      </c>
    </row>
    <row r="61" spans="1:16" x14ac:dyDescent="0.2">
      <c r="A61" s="3">
        <v>60</v>
      </c>
      <c r="B61" s="68" t="s">
        <v>117</v>
      </c>
      <c r="C61" s="69" t="s">
        <v>145</v>
      </c>
      <c r="D61" s="68" t="s">
        <v>38</v>
      </c>
      <c r="E61" s="8">
        <v>10</v>
      </c>
      <c r="F61" s="8">
        <v>10</v>
      </c>
      <c r="G61" s="8">
        <v>10</v>
      </c>
      <c r="H61" s="8">
        <v>9</v>
      </c>
      <c r="I61" s="8">
        <v>8.8000000000000007</v>
      </c>
      <c r="J61" s="8">
        <v>8.6999999999999993</v>
      </c>
      <c r="K61" s="8">
        <v>11</v>
      </c>
      <c r="L61" s="8">
        <v>11</v>
      </c>
      <c r="M61" s="8">
        <v>11</v>
      </c>
      <c r="N61" s="4">
        <v>105</v>
      </c>
      <c r="O61" s="8">
        <v>6.4</v>
      </c>
      <c r="P61" s="8">
        <v>6.4</v>
      </c>
    </row>
    <row r="62" spans="1:16" x14ac:dyDescent="0.2">
      <c r="A62" s="1">
        <v>61</v>
      </c>
      <c r="B62" s="8" t="s">
        <v>149</v>
      </c>
      <c r="C62" s="12" t="s">
        <v>155</v>
      </c>
      <c r="D62" s="8" t="s">
        <v>38</v>
      </c>
      <c r="E62" s="8">
        <v>8</v>
      </c>
      <c r="F62" s="8">
        <v>8</v>
      </c>
      <c r="G62" s="8">
        <v>8</v>
      </c>
      <c r="H62" s="8">
        <v>7</v>
      </c>
      <c r="I62" s="8">
        <v>9.6999999999999993</v>
      </c>
      <c r="J62" s="8">
        <v>9.5</v>
      </c>
      <c r="K62" s="8">
        <v>10</v>
      </c>
      <c r="L62" s="8">
        <v>10</v>
      </c>
      <c r="M62" s="4">
        <v>10</v>
      </c>
      <c r="N62" s="4">
        <v>105</v>
      </c>
      <c r="O62" s="8">
        <v>6.5</v>
      </c>
      <c r="P62" s="8">
        <v>6.6</v>
      </c>
    </row>
    <row r="63" spans="1:16" x14ac:dyDescent="0.2">
      <c r="A63" s="1">
        <v>62</v>
      </c>
      <c r="B63" s="8" t="s">
        <v>118</v>
      </c>
      <c r="C63" s="12" t="s">
        <v>156</v>
      </c>
      <c r="D63" s="8" t="s">
        <v>38</v>
      </c>
      <c r="E63" s="8">
        <v>6</v>
      </c>
      <c r="F63" s="8">
        <v>7</v>
      </c>
      <c r="G63" s="8">
        <v>7</v>
      </c>
      <c r="H63" s="8">
        <v>6</v>
      </c>
      <c r="I63" s="8">
        <v>10.199999999999999</v>
      </c>
      <c r="J63" s="8">
        <v>10.3</v>
      </c>
      <c r="K63" s="8">
        <v>8</v>
      </c>
      <c r="L63" s="8">
        <v>7</v>
      </c>
      <c r="M63" s="8">
        <v>8</v>
      </c>
      <c r="N63" s="4">
        <v>105</v>
      </c>
      <c r="O63" s="8">
        <v>8.3000000000000007</v>
      </c>
      <c r="P63" s="8">
        <v>7.4</v>
      </c>
    </row>
    <row r="64" spans="1:16" x14ac:dyDescent="0.2">
      <c r="A64" s="3">
        <v>63</v>
      </c>
      <c r="B64" s="8" t="s">
        <v>150</v>
      </c>
      <c r="C64" s="12" t="s">
        <v>157</v>
      </c>
      <c r="D64" s="8" t="s">
        <v>38</v>
      </c>
      <c r="E64" s="8">
        <v>10</v>
      </c>
      <c r="F64" s="8">
        <v>9</v>
      </c>
      <c r="G64" s="8">
        <v>11</v>
      </c>
      <c r="H64" s="8">
        <v>11</v>
      </c>
      <c r="I64" s="8">
        <v>9.1</v>
      </c>
      <c r="J64" s="8">
        <v>9.5</v>
      </c>
      <c r="K64" s="8">
        <v>9</v>
      </c>
      <c r="L64" s="8">
        <v>10</v>
      </c>
      <c r="M64" s="8">
        <v>9</v>
      </c>
      <c r="N64" s="4">
        <v>105</v>
      </c>
      <c r="O64" s="8">
        <v>6.9</v>
      </c>
      <c r="P64" s="8">
        <v>6.6</v>
      </c>
    </row>
    <row r="65" spans="1:16" x14ac:dyDescent="0.2">
      <c r="A65" s="1">
        <v>64</v>
      </c>
      <c r="B65" s="8" t="s">
        <v>151</v>
      </c>
      <c r="C65" s="12" t="s">
        <v>158</v>
      </c>
      <c r="D65" s="8" t="s">
        <v>38</v>
      </c>
      <c r="E65" s="8">
        <v>8</v>
      </c>
      <c r="F65" s="8">
        <v>6</v>
      </c>
      <c r="G65" s="8">
        <v>8</v>
      </c>
      <c r="H65" s="8">
        <v>7</v>
      </c>
      <c r="I65" s="8">
        <v>9.4</v>
      </c>
      <c r="J65" s="8">
        <v>9.9</v>
      </c>
      <c r="K65" s="8">
        <v>7</v>
      </c>
      <c r="L65" s="8">
        <v>9</v>
      </c>
      <c r="M65" s="8">
        <v>8</v>
      </c>
      <c r="N65" s="4">
        <v>105</v>
      </c>
      <c r="O65" s="8">
        <v>6.3</v>
      </c>
      <c r="P65" s="8">
        <v>6.4</v>
      </c>
    </row>
    <row r="66" spans="1:16" x14ac:dyDescent="0.2">
      <c r="A66" s="1">
        <v>65</v>
      </c>
      <c r="B66" s="8" t="s">
        <v>152</v>
      </c>
      <c r="C66" s="12" t="s">
        <v>159</v>
      </c>
      <c r="D66" s="8" t="s">
        <v>38</v>
      </c>
      <c r="E66" s="8">
        <v>12</v>
      </c>
      <c r="F66" s="8">
        <v>11</v>
      </c>
      <c r="G66" s="8">
        <v>11</v>
      </c>
      <c r="H66" s="8">
        <v>11</v>
      </c>
      <c r="I66" s="8">
        <v>9.6</v>
      </c>
      <c r="J66" s="8">
        <v>9.3000000000000007</v>
      </c>
      <c r="K66" s="8">
        <v>10</v>
      </c>
      <c r="L66" s="8">
        <v>10</v>
      </c>
      <c r="M66" s="8">
        <v>11</v>
      </c>
      <c r="N66" s="4">
        <v>105</v>
      </c>
      <c r="O66" s="8">
        <v>7.4</v>
      </c>
      <c r="P66" s="8">
        <v>7.3</v>
      </c>
    </row>
    <row r="67" spans="1:16" x14ac:dyDescent="0.2">
      <c r="A67" s="3">
        <v>66</v>
      </c>
      <c r="B67" s="4" t="s">
        <v>163</v>
      </c>
      <c r="C67" s="9" t="s">
        <v>164</v>
      </c>
      <c r="D67" s="4" t="s">
        <v>35</v>
      </c>
      <c r="E67" s="4">
        <v>9</v>
      </c>
      <c r="F67" s="4">
        <v>9</v>
      </c>
      <c r="G67" s="4">
        <v>9</v>
      </c>
      <c r="H67" s="4">
        <v>9</v>
      </c>
      <c r="I67" s="4">
        <v>8.3000000000000007</v>
      </c>
      <c r="J67" s="4">
        <v>8.4</v>
      </c>
      <c r="K67" s="4">
        <v>10</v>
      </c>
      <c r="L67" s="4">
        <v>9</v>
      </c>
      <c r="M67" s="4">
        <v>10</v>
      </c>
      <c r="N67" s="8">
        <v>106</v>
      </c>
      <c r="O67" s="4">
        <v>8.1</v>
      </c>
      <c r="P67" s="4">
        <v>8.4</v>
      </c>
    </row>
    <row r="68" spans="1:16" x14ac:dyDescent="0.2">
      <c r="A68" s="1">
        <v>67</v>
      </c>
      <c r="B68" s="4" t="s">
        <v>166</v>
      </c>
      <c r="C68" s="9" t="s">
        <v>165</v>
      </c>
      <c r="D68" s="4" t="s">
        <v>33</v>
      </c>
      <c r="E68" s="4">
        <v>11</v>
      </c>
      <c r="F68" s="4">
        <v>12</v>
      </c>
      <c r="G68" s="4">
        <v>12</v>
      </c>
      <c r="H68" s="4">
        <v>12</v>
      </c>
      <c r="I68" s="4">
        <v>9.8000000000000007</v>
      </c>
      <c r="J68" s="4">
        <v>9.9</v>
      </c>
      <c r="K68" s="4">
        <v>8</v>
      </c>
      <c r="L68" s="4">
        <v>10</v>
      </c>
      <c r="M68" s="4">
        <v>10</v>
      </c>
      <c r="N68" s="4">
        <v>116</v>
      </c>
      <c r="O68" s="4">
        <v>6.6</v>
      </c>
      <c r="P68" s="4">
        <v>6.3</v>
      </c>
    </row>
    <row r="69" spans="1:16" x14ac:dyDescent="0.2">
      <c r="A69" s="1">
        <v>68</v>
      </c>
      <c r="B69" s="4" t="s">
        <v>148</v>
      </c>
      <c r="C69" s="9" t="s">
        <v>154</v>
      </c>
      <c r="D69" s="4" t="s">
        <v>37</v>
      </c>
      <c r="E69" s="4">
        <v>10</v>
      </c>
      <c r="F69" s="4">
        <v>9</v>
      </c>
      <c r="G69" s="4">
        <v>10</v>
      </c>
      <c r="H69" s="4">
        <v>12</v>
      </c>
      <c r="I69" s="4">
        <v>9.5</v>
      </c>
      <c r="J69" s="4">
        <v>9.3000000000000007</v>
      </c>
      <c r="K69" s="4">
        <v>10</v>
      </c>
      <c r="L69" s="4">
        <v>10</v>
      </c>
      <c r="M69" s="4">
        <v>10</v>
      </c>
      <c r="N69" s="8">
        <v>119</v>
      </c>
      <c r="O69" s="4">
        <v>6.3</v>
      </c>
      <c r="P69" s="4">
        <v>7.9</v>
      </c>
    </row>
    <row r="70" spans="1:16" x14ac:dyDescent="0.2">
      <c r="A70" s="3">
        <v>69</v>
      </c>
      <c r="B70" s="4" t="s">
        <v>52</v>
      </c>
      <c r="C70" s="9" t="s">
        <v>45</v>
      </c>
      <c r="D70" s="4" t="s">
        <v>32</v>
      </c>
      <c r="E70" s="4">
        <v>8</v>
      </c>
      <c r="F70" s="4">
        <v>8</v>
      </c>
      <c r="G70" s="4">
        <v>9</v>
      </c>
      <c r="H70" s="4">
        <v>9</v>
      </c>
      <c r="I70" s="4">
        <v>9.1</v>
      </c>
      <c r="J70" s="4">
        <v>9</v>
      </c>
      <c r="K70" s="4">
        <v>9</v>
      </c>
      <c r="L70" s="4">
        <v>8</v>
      </c>
      <c r="M70" s="4">
        <v>9</v>
      </c>
      <c r="N70" s="4">
        <v>116</v>
      </c>
      <c r="O70" s="4">
        <v>8.8000000000000007</v>
      </c>
      <c r="P70" s="4">
        <v>7.8</v>
      </c>
    </row>
    <row r="74" spans="1:16" x14ac:dyDescent="0.2">
      <c r="B74" s="1"/>
      <c r="C74" s="1"/>
      <c r="D74" s="1"/>
    </row>
  </sheetData>
  <phoneticPr fontId="1" type="noConversion"/>
  <dataValidations count="1">
    <dataValidation type="list" allowBlank="1" showInputMessage="1" showErrorMessage="1" sqref="D75:D1048576 D1:D73">
      <formula1>TeamNamen</formula1>
    </dataValidation>
  </dataValidations>
  <printOptions gridLines="1"/>
  <pageMargins left="0.19685039370078741" right="0.19685039370078741" top="0.39370078740157483" bottom="0.62992125984251968" header="0.23622047244094491" footer="0.51181102362204722"/>
  <pageSetup paperSize="9" scale="47" orientation="landscape" r:id="rId1"/>
  <headerFooter alignWithMargins="0"/>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T37"/>
  <sheetViews>
    <sheetView tabSelected="1" zoomScale="70" zoomScaleNormal="70" workbookViewId="0">
      <pane xSplit="1" ySplit="2" topLeftCell="B3" activePane="bottomRight" state="frozen"/>
      <selection activeCell="C1" sqref="C1"/>
      <selection pane="topRight" activeCell="C1" sqref="C1"/>
      <selection pane="bottomLeft" activeCell="C1" sqref="C1"/>
      <selection pane="bottomRight" activeCell="S15" sqref="S15"/>
    </sheetView>
  </sheetViews>
  <sheetFormatPr baseColWidth="10" defaultColWidth="17.5703125" defaultRowHeight="15" x14ac:dyDescent="0.2"/>
  <cols>
    <col min="1" max="1" width="20.28515625" style="1" customWidth="1"/>
    <col min="2" max="2" width="27.7109375" style="4" bestFit="1" customWidth="1"/>
    <col min="3" max="7" width="19.140625" style="4" customWidth="1"/>
    <col min="8" max="8" width="3.42578125" style="10" customWidth="1"/>
    <col min="9" max="9" width="15.85546875" style="4" bestFit="1" customWidth="1"/>
    <col min="10" max="13" width="17.5703125" style="4"/>
    <col min="14" max="14" width="3.28515625" style="10" customWidth="1"/>
    <col min="15" max="16" width="17.5703125" style="4"/>
    <col min="17" max="17" width="3.28515625" style="10" customWidth="1"/>
    <col min="18" max="16384" width="17.5703125" style="1"/>
  </cols>
  <sheetData>
    <row r="1" spans="1:19" ht="15.75" x14ac:dyDescent="0.25">
      <c r="A1" s="55"/>
      <c r="B1" s="63"/>
      <c r="C1" s="55" t="s">
        <v>8</v>
      </c>
      <c r="D1" s="55" t="s">
        <v>8</v>
      </c>
      <c r="E1" s="55" t="s">
        <v>8</v>
      </c>
      <c r="F1" s="55" t="s">
        <v>8</v>
      </c>
      <c r="G1" s="55"/>
      <c r="I1" s="56" t="s">
        <v>7</v>
      </c>
      <c r="J1" s="56" t="s">
        <v>18</v>
      </c>
      <c r="K1" s="56" t="s">
        <v>26</v>
      </c>
      <c r="L1" s="56" t="s">
        <v>28</v>
      </c>
      <c r="M1" s="56" t="s">
        <v>31</v>
      </c>
      <c r="O1" s="65" t="s">
        <v>2</v>
      </c>
      <c r="P1" s="65" t="s">
        <v>4</v>
      </c>
      <c r="R1" s="65" t="s">
        <v>9</v>
      </c>
      <c r="S1" s="64"/>
    </row>
    <row r="2" spans="1:19" s="2" customFormat="1" ht="15.75" x14ac:dyDescent="0.25">
      <c r="A2" s="56" t="s">
        <v>5</v>
      </c>
      <c r="B2" s="56" t="s">
        <v>10</v>
      </c>
      <c r="C2" s="56" t="s">
        <v>7</v>
      </c>
      <c r="D2" s="56" t="s">
        <v>18</v>
      </c>
      <c r="E2" s="56" t="s">
        <v>26</v>
      </c>
      <c r="F2" s="56" t="s">
        <v>28</v>
      </c>
      <c r="G2" s="56" t="s">
        <v>31</v>
      </c>
      <c r="H2" s="11"/>
      <c r="I2" s="56" t="s">
        <v>0</v>
      </c>
      <c r="J2" s="56" t="s">
        <v>0</v>
      </c>
      <c r="K2" s="56" t="s">
        <v>0</v>
      </c>
      <c r="L2" s="56" t="s">
        <v>0</v>
      </c>
      <c r="M2" s="56" t="s">
        <v>0</v>
      </c>
      <c r="N2" s="11"/>
      <c r="O2" s="56" t="s">
        <v>0</v>
      </c>
      <c r="P2" s="56" t="s">
        <v>0</v>
      </c>
      <c r="Q2" s="11"/>
      <c r="R2" s="56" t="s">
        <v>0</v>
      </c>
      <c r="S2" s="66" t="s">
        <v>3</v>
      </c>
    </row>
    <row r="3" spans="1:19" s="3" customFormat="1" x14ac:dyDescent="0.2">
      <c r="A3" s="60">
        <f>IFERROR(INDEX(Teams[Team ID],ROWS($A$3:A3))," ")</f>
        <v>1</v>
      </c>
      <c r="B3" s="55" t="str">
        <f>IF($A3=" "," ",INDEX(Teams[Team],Auswertung!$A3))</f>
        <v>VfL Winterbach 1</v>
      </c>
      <c r="C3" s="55">
        <f ca="1">IF($A3=" "," ",INDIRECT("'"&amp;$B3&amp;"'!H14"))</f>
        <v>224</v>
      </c>
      <c r="D3" s="55">
        <f ca="1">IF($A3=" "," ",INDIRECT("'"&amp;$B3&amp;"'!K14"))</f>
        <v>49.800000000000004</v>
      </c>
      <c r="E3" s="55">
        <f ca="1">IF($A3=" "," ",INDIRECT("'"&amp;$B3&amp;"'!O14"))</f>
        <v>141</v>
      </c>
      <c r="F3" s="55">
        <f ca="1">IF($A3=" "," ",INDIRECT("'"&amp;$B3&amp;"'!P14"))</f>
        <v>119</v>
      </c>
      <c r="G3" s="55">
        <f ca="1">IF($A3=" "," ",INDIRECT("'"&amp;$B3&amp;"'!S14"))</f>
        <v>37.1</v>
      </c>
      <c r="H3" s="13"/>
      <c r="I3" s="21">
        <f ca="1">IF(A3=" "," ",RANK(C3,C$3:C$200,0))</f>
        <v>4</v>
      </c>
      <c r="J3" s="21">
        <f t="shared" ref="J3:J11" ca="1" si="0">IF(A3=" "," ",RANK(D3,D$3:D$200,1))</f>
        <v>3</v>
      </c>
      <c r="K3" s="21">
        <f t="shared" ref="K3:K11" ca="1" si="1">IF(A3=" "," ",RANK(E3,E$3:E$200,0))</f>
        <v>3</v>
      </c>
      <c r="L3" s="21">
        <f ca="1">IF(A3=" "," ",RANK(F3,F$3:F$200,0))</f>
        <v>2</v>
      </c>
      <c r="M3" s="21">
        <f ca="1">IF(B3=" "," ",RANK(G3,G$3:G$200,1))</f>
        <v>2</v>
      </c>
      <c r="N3" s="13"/>
      <c r="O3" s="55">
        <f ca="1">IF(A3=" "," ",SUM(I3:M3))</f>
        <v>14</v>
      </c>
      <c r="P3" s="61">
        <f ca="1">IFERROR(RANK(O3,O:O,1)+ROWS($O$3:O3)/1000," ")</f>
        <v>2.0009999999999999</v>
      </c>
      <c r="Q3" s="13"/>
      <c r="R3" s="62">
        <f ca="1">IFERROR(_xlfn.AGGREGATE(15,4,P:P,ROWS($Q$3:Q3)),"  ")</f>
        <v>1.0069999999999999</v>
      </c>
      <c r="S3" s="55" t="str">
        <f ca="1">IFERROR(INDEX(Teams[Team],INDEX($A:$A,MATCH(R3,$P:$P,0)))," ")</f>
        <v>TSF Welzheim</v>
      </c>
    </row>
    <row r="4" spans="1:19" s="3" customFormat="1" x14ac:dyDescent="0.2">
      <c r="A4" s="60">
        <f>IFERROR(INDEX(Teams[Team ID],ROWS($A$3:A4))," ")</f>
        <v>2</v>
      </c>
      <c r="B4" s="55" t="str">
        <f>IF($A4=" "," ",INDEX(Teams[Team],Auswertung!$A4))</f>
        <v>VfL Winterbach 2</v>
      </c>
      <c r="C4" s="55">
        <f t="shared" ref="C4:C11" ca="1" si="2">IF($A4=" "," ",INDIRECT("'"&amp;$B4&amp;"'!H14"))</f>
        <v>170</v>
      </c>
      <c r="D4" s="55">
        <f t="shared" ref="D4:D11" ca="1" si="3">IF($A4=" "," ",INDIRECT("'"&amp;$B4&amp;"'!K14"))</f>
        <v>54.699999999999996</v>
      </c>
      <c r="E4" s="55">
        <f t="shared" ref="E4:E11" ca="1" si="4">IF($A4=" "," ",INDIRECT("'"&amp;$B4&amp;"'!O14"))</f>
        <v>122</v>
      </c>
      <c r="F4" s="55">
        <f t="shared" ref="F4:F11" ca="1" si="5">IF($A4=" "," ",INDIRECT("'"&amp;$B4&amp;"'!P14"))</f>
        <v>105</v>
      </c>
      <c r="G4" s="55">
        <f t="shared" ref="G4:G11" ca="1" si="6">IF($A4=" "," ",INDIRECT("'"&amp;$B4&amp;"'!S14"))</f>
        <v>39.199999999999996</v>
      </c>
      <c r="H4" s="13"/>
      <c r="I4" s="21">
        <f ca="1">IF(A4=" "," ",RANK(C4,C$3:C$200,0))</f>
        <v>7</v>
      </c>
      <c r="J4" s="21">
        <f t="shared" ca="1" si="0"/>
        <v>8</v>
      </c>
      <c r="K4" s="21">
        <f t="shared" ca="1" si="1"/>
        <v>7</v>
      </c>
      <c r="L4" s="21">
        <f t="shared" ref="L4:L11" ca="1" si="7">IF(A4=" "," ",RANK(F4,F$3:F$200,0))</f>
        <v>8</v>
      </c>
      <c r="M4" s="21">
        <f t="shared" ref="M4:M11" ca="1" si="8">IF(B4=" "," ",RANK(G4,G$3:G$200,1))</f>
        <v>5</v>
      </c>
      <c r="N4" s="13"/>
      <c r="O4" s="55">
        <f t="shared" ref="O4:O11" ca="1" si="9">IF(A4=" "," ",SUM(I4:M4))</f>
        <v>35</v>
      </c>
      <c r="P4" s="61">
        <f ca="1">IFERROR(RANK(O4,O:O,1)+ROWS($O$3:O4)/1000," ")</f>
        <v>7.0019999999999998</v>
      </c>
      <c r="Q4" s="13"/>
      <c r="R4" s="62">
        <f ca="1">IFERROR(_xlfn.AGGREGATE(15,4,P:P,ROWS($Q$3:Q4)),"  ")</f>
        <v>2.0009999999999999</v>
      </c>
      <c r="S4" s="55" t="str">
        <f ca="1">IFERROR(INDEX(Teams[Team],INDEX($A:$A,MATCH(R4,$P:$P,0)))," ")</f>
        <v>VfL Winterbach 1</v>
      </c>
    </row>
    <row r="5" spans="1:19" s="3" customFormat="1" x14ac:dyDescent="0.2">
      <c r="A5" s="60">
        <f>IFERROR(INDEX(Teams[Team ID],ROWS($A$3:A5))," ")</f>
        <v>3</v>
      </c>
      <c r="B5" s="55" t="str">
        <f>IF($A5=" "," ",INDEX(Teams[Team],Auswertung!$A5))</f>
        <v>TSV Schmiden</v>
      </c>
      <c r="C5" s="55">
        <f t="shared" ca="1" si="2"/>
        <v>206</v>
      </c>
      <c r="D5" s="55">
        <f t="shared" ca="1" si="3"/>
        <v>51.599999999999994</v>
      </c>
      <c r="E5" s="55">
        <f t="shared" ca="1" si="4"/>
        <v>130</v>
      </c>
      <c r="F5" s="55">
        <f t="shared" ca="1" si="5"/>
        <v>116</v>
      </c>
      <c r="G5" s="55">
        <f t="shared" ca="1" si="6"/>
        <v>41.599999999999994</v>
      </c>
      <c r="H5" s="13"/>
      <c r="I5" s="21">
        <f t="shared" ref="I5:I11" ca="1" si="10">IF(A5=" "," ",RANK(C5,C$3:C$200,0))</f>
        <v>6</v>
      </c>
      <c r="J5" s="21">
        <f t="shared" ca="1" si="0"/>
        <v>5</v>
      </c>
      <c r="K5" s="21">
        <f t="shared" ca="1" si="1"/>
        <v>6</v>
      </c>
      <c r="L5" s="21">
        <f t="shared" ca="1" si="7"/>
        <v>4</v>
      </c>
      <c r="M5" s="21">
        <f t="shared" ca="1" si="8"/>
        <v>7</v>
      </c>
      <c r="N5" s="13"/>
      <c r="O5" s="55">
        <f t="shared" ca="1" si="9"/>
        <v>28</v>
      </c>
      <c r="P5" s="61">
        <f ca="1">IFERROR(RANK(O5,O:O,1)+ROWS($O$3:O5)/1000," ")</f>
        <v>6.0030000000000001</v>
      </c>
      <c r="Q5" s="13"/>
      <c r="R5" s="62">
        <f ca="1">IFERROR(_xlfn.AGGREGATE(15,4,P:P,ROWS($Q$3:Q5)),"  ")</f>
        <v>3.0059999999999998</v>
      </c>
      <c r="S5" s="55" t="str">
        <f ca="1">IFERROR(INDEX(Teams[Team],INDEX($A:$A,MATCH(R5,$P:$P,0)))," ")</f>
        <v>LG Weissacher Tal</v>
      </c>
    </row>
    <row r="6" spans="1:19" s="3" customFormat="1" x14ac:dyDescent="0.2">
      <c r="A6" s="60">
        <f>IFERROR(INDEX(Teams[Team ID],ROWS($A$3:A6))," ")</f>
        <v>4</v>
      </c>
      <c r="B6" s="55" t="str">
        <f>IF($A6=" "," ",INDEX(Teams[Team],Auswertung!$A6))</f>
        <v>TV Murrhardt-SV Remshalden</v>
      </c>
      <c r="C6" s="55">
        <f t="shared" ca="1" si="2"/>
        <v>-142</v>
      </c>
      <c r="D6" s="55">
        <f t="shared" ca="1" si="3"/>
        <v>143.89999999999998</v>
      </c>
      <c r="E6" s="55">
        <f t="shared" ca="1" si="4"/>
        <v>-98</v>
      </c>
      <c r="F6" s="55">
        <f t="shared" ca="1" si="5"/>
        <v>-99</v>
      </c>
      <c r="G6" s="55">
        <f t="shared" ca="1" si="6"/>
        <v>135.19999999999999</v>
      </c>
      <c r="H6" s="13"/>
      <c r="I6" s="21">
        <f t="shared" ca="1" si="10"/>
        <v>9</v>
      </c>
      <c r="J6" s="21">
        <f t="shared" ca="1" si="0"/>
        <v>9</v>
      </c>
      <c r="K6" s="21">
        <f t="shared" ca="1" si="1"/>
        <v>9</v>
      </c>
      <c r="L6" s="21">
        <f t="shared" ca="1" si="7"/>
        <v>9</v>
      </c>
      <c r="M6" s="21">
        <f t="shared" ca="1" si="8"/>
        <v>9</v>
      </c>
      <c r="N6" s="13"/>
      <c r="O6" s="55">
        <f t="shared" ca="1" si="9"/>
        <v>45</v>
      </c>
      <c r="P6" s="61">
        <f ca="1">IFERROR(RANK(O6,O:O,1)+ROWS($O$3:O6)/1000," ")</f>
        <v>9.0039999999999996</v>
      </c>
      <c r="Q6" s="13"/>
      <c r="R6" s="62">
        <f ca="1">IFERROR(_xlfn.AGGREGATE(15,4,P:P,ROWS($Q$3:Q6)),"  ")</f>
        <v>4.0090000000000003</v>
      </c>
      <c r="S6" s="55" t="str">
        <f ca="1">IFERROR(INDEX(Teams[Team],INDEX($A:$A,MATCH(R6,$P:$P,0)))," ")</f>
        <v>VfL Waiblingen</v>
      </c>
    </row>
    <row r="7" spans="1:19" s="3" customFormat="1" x14ac:dyDescent="0.2">
      <c r="A7" s="60">
        <f>IFERROR(INDEX(Teams[Team ID],ROWS($A$3:A7))," ")</f>
        <v>5</v>
      </c>
      <c r="B7" s="55" t="str">
        <f>IF($A7=" "," ",INDEX(Teams[Team],Auswertung!$A7))</f>
        <v>SG Schorndorf</v>
      </c>
      <c r="C7" s="55">
        <f t="shared" ca="1" si="2"/>
        <v>226</v>
      </c>
      <c r="D7" s="55">
        <f t="shared" ca="1" si="3"/>
        <v>52.7</v>
      </c>
      <c r="E7" s="55">
        <f t="shared" ca="1" si="4"/>
        <v>134</v>
      </c>
      <c r="F7" s="55">
        <f t="shared" ca="1" si="5"/>
        <v>116</v>
      </c>
      <c r="G7" s="55">
        <f t="shared" ca="1" si="6"/>
        <v>39.099999999999994</v>
      </c>
      <c r="H7" s="13"/>
      <c r="I7" s="21">
        <f t="shared" ca="1" si="10"/>
        <v>3</v>
      </c>
      <c r="J7" s="21">
        <f t="shared" ca="1" si="0"/>
        <v>6</v>
      </c>
      <c r="K7" s="21">
        <f t="shared" ca="1" si="1"/>
        <v>4</v>
      </c>
      <c r="L7" s="21">
        <f t="shared" ca="1" si="7"/>
        <v>4</v>
      </c>
      <c r="M7" s="21">
        <f t="shared" ca="1" si="8"/>
        <v>4</v>
      </c>
      <c r="N7" s="13"/>
      <c r="O7" s="55">
        <f t="shared" ca="1" si="9"/>
        <v>21</v>
      </c>
      <c r="P7" s="61">
        <f ca="1">IFERROR(RANK(O7,O:O,1)+ROWS($O$3:O7)/1000," ")</f>
        <v>5.0049999999999999</v>
      </c>
      <c r="Q7" s="13"/>
      <c r="R7" s="62">
        <f ca="1">IFERROR(_xlfn.AGGREGATE(15,4,P:P,ROWS($Q$3:Q7)),"  ")</f>
        <v>5.0049999999999999</v>
      </c>
      <c r="S7" s="55" t="str">
        <f ca="1">IFERROR(INDEX(Teams[Team],INDEX($A:$A,MATCH(R7,$P:$P,0)))," ")</f>
        <v>SG Schorndorf</v>
      </c>
    </row>
    <row r="8" spans="1:19" s="3" customFormat="1" x14ac:dyDescent="0.2">
      <c r="A8" s="60">
        <f>IFERROR(INDEX(Teams[Team ID],ROWS($A$3:A8))," ")</f>
        <v>6</v>
      </c>
      <c r="B8" s="55" t="str">
        <f>IF($A8=" "," ",INDEX(Teams[Team],Auswertung!$A8))</f>
        <v>LG Weissacher Tal</v>
      </c>
      <c r="C8" s="55">
        <f t="shared" ca="1" si="2"/>
        <v>233</v>
      </c>
      <c r="D8" s="55">
        <f t="shared" ca="1" si="3"/>
        <v>51.2</v>
      </c>
      <c r="E8" s="55">
        <f t="shared" ca="1" si="4"/>
        <v>142</v>
      </c>
      <c r="F8" s="55">
        <f t="shared" ca="1" si="5"/>
        <v>116</v>
      </c>
      <c r="G8" s="55">
        <f t="shared" ca="1" si="6"/>
        <v>37.200000000000003</v>
      </c>
      <c r="H8" s="13"/>
      <c r="I8" s="21">
        <f t="shared" ca="1" si="10"/>
        <v>2</v>
      </c>
      <c r="J8" s="21">
        <f t="shared" ca="1" si="0"/>
        <v>4</v>
      </c>
      <c r="K8" s="21">
        <f t="shared" ca="1" si="1"/>
        <v>2</v>
      </c>
      <c r="L8" s="21">
        <f t="shared" ca="1" si="7"/>
        <v>4</v>
      </c>
      <c r="M8" s="21">
        <f t="shared" ca="1" si="8"/>
        <v>3</v>
      </c>
      <c r="N8" s="13"/>
      <c r="O8" s="55">
        <f t="shared" ca="1" si="9"/>
        <v>15</v>
      </c>
      <c r="P8" s="61">
        <f ca="1">IFERROR(RANK(O8,O:O,1)+ROWS($O$3:O8)/1000," ")</f>
        <v>3.0059999999999998</v>
      </c>
      <c r="Q8" s="13"/>
      <c r="R8" s="62">
        <f ca="1">IFERROR(_xlfn.AGGREGATE(15,4,P:P,ROWS($Q$3:Q8)),"  ")</f>
        <v>6.0030000000000001</v>
      </c>
      <c r="S8" s="55" t="str">
        <f ca="1">IFERROR(INDEX(Teams[Team],INDEX($A:$A,MATCH(R8,$P:$P,0)))," ")</f>
        <v>TSV Schmiden</v>
      </c>
    </row>
    <row r="9" spans="1:19" s="3" customFormat="1" x14ac:dyDescent="0.2">
      <c r="A9" s="60">
        <f>IFERROR(INDEX(Teams[Team ID],ROWS($A$3:A9))," ")</f>
        <v>7</v>
      </c>
      <c r="B9" s="55" t="str">
        <f>IF($A9=" "," ",INDEX(Teams[Team],Auswertung!$A9))</f>
        <v>TSF Welzheim</v>
      </c>
      <c r="C9" s="55">
        <f t="shared" ca="1" si="2"/>
        <v>240</v>
      </c>
      <c r="D9" s="55">
        <f t="shared" ca="1" si="3"/>
        <v>48.8</v>
      </c>
      <c r="E9" s="55">
        <f t="shared" ca="1" si="4"/>
        <v>144</v>
      </c>
      <c r="F9" s="55">
        <f t="shared" ca="1" si="5"/>
        <v>120</v>
      </c>
      <c r="G9" s="55">
        <f t="shared" ca="1" si="6"/>
        <v>34.9</v>
      </c>
      <c r="H9" s="13"/>
      <c r="I9" s="21">
        <f t="shared" ca="1" si="10"/>
        <v>1</v>
      </c>
      <c r="J9" s="21">
        <f t="shared" ca="1" si="0"/>
        <v>1</v>
      </c>
      <c r="K9" s="21">
        <f t="shared" ca="1" si="1"/>
        <v>1</v>
      </c>
      <c r="L9" s="21">
        <f t="shared" ca="1" si="7"/>
        <v>1</v>
      </c>
      <c r="M9" s="21">
        <f t="shared" ca="1" si="8"/>
        <v>1</v>
      </c>
      <c r="N9" s="13"/>
      <c r="O9" s="55">
        <f t="shared" ca="1" si="9"/>
        <v>5</v>
      </c>
      <c r="P9" s="61">
        <f ca="1">IFERROR(RANK(O9,O:O,1)+ROWS($O$3:O9)/1000," ")</f>
        <v>1.0069999999999999</v>
      </c>
      <c r="Q9" s="13"/>
      <c r="R9" s="62">
        <f ca="1">IFERROR(_xlfn.AGGREGATE(15,4,P:P,ROWS($Q$3:Q9)),"  ")</f>
        <v>7.0019999999999998</v>
      </c>
      <c r="S9" s="55" t="str">
        <f ca="1">IFERROR(INDEX(Teams[Team],INDEX($A:$A,MATCH(R9,$P:$P,0)))," ")</f>
        <v>VfL Winterbach 2</v>
      </c>
    </row>
    <row r="10" spans="1:19" s="3" customFormat="1" x14ac:dyDescent="0.2">
      <c r="A10" s="60">
        <f>IFERROR(INDEX(Teams[Team ID],ROWS($A$3:A10))," ")</f>
        <v>8</v>
      </c>
      <c r="B10" s="55" t="str">
        <f>IF($A10=" "," ",INDEX(Teams[Team],Auswertung!$A10))</f>
        <v>SG Weinstadt</v>
      </c>
      <c r="C10" s="55">
        <f t="shared" ca="1" si="2"/>
        <v>169</v>
      </c>
      <c r="D10" s="55">
        <f t="shared" ca="1" si="3"/>
        <v>53.7</v>
      </c>
      <c r="E10" s="55">
        <f t="shared" ca="1" si="4"/>
        <v>108</v>
      </c>
      <c r="F10" s="55">
        <f t="shared" ca="1" si="5"/>
        <v>106</v>
      </c>
      <c r="G10" s="55">
        <f t="shared" ca="1" si="6"/>
        <v>49.099999999999994</v>
      </c>
      <c r="H10" s="13"/>
      <c r="I10" s="21">
        <f t="shared" ca="1" si="10"/>
        <v>8</v>
      </c>
      <c r="J10" s="21">
        <f t="shared" ca="1" si="0"/>
        <v>7</v>
      </c>
      <c r="K10" s="21">
        <f t="shared" ca="1" si="1"/>
        <v>8</v>
      </c>
      <c r="L10" s="21">
        <f t="shared" ca="1" si="7"/>
        <v>7</v>
      </c>
      <c r="M10" s="21">
        <f t="shared" ca="1" si="8"/>
        <v>8</v>
      </c>
      <c r="N10" s="13"/>
      <c r="O10" s="55">
        <f t="shared" ca="1" si="9"/>
        <v>38</v>
      </c>
      <c r="P10" s="61">
        <f ca="1">IFERROR(RANK(O10,O:O,1)+ROWS($O$3:O10)/1000," ")</f>
        <v>8.0079999999999991</v>
      </c>
      <c r="Q10" s="13"/>
      <c r="R10" s="62">
        <f ca="1">IFERROR(_xlfn.AGGREGATE(15,4,P:P,ROWS($Q$3:Q10)),"  ")</f>
        <v>8.0079999999999991</v>
      </c>
      <c r="S10" s="55" t="str">
        <f ca="1">IFERROR(INDEX(Teams[Team],INDEX($A:$A,MATCH(R10,$P:$P,0)))," ")</f>
        <v>SG Weinstadt</v>
      </c>
    </row>
    <row r="11" spans="1:19" s="3" customFormat="1" x14ac:dyDescent="0.2">
      <c r="A11" s="60">
        <f>IFERROR(INDEX(Teams[Team ID],ROWS($A$3:A11))," ")</f>
        <v>9</v>
      </c>
      <c r="B11" s="55" t="str">
        <f>IF($A11=" "," ",INDEX(Teams[Team],Auswertung!$A11))</f>
        <v>VfL Waiblingen</v>
      </c>
      <c r="C11" s="55">
        <f t="shared" ca="1" si="2"/>
        <v>212</v>
      </c>
      <c r="D11" s="55">
        <f t="shared" ca="1" si="3"/>
        <v>49</v>
      </c>
      <c r="E11" s="55">
        <f t="shared" ca="1" si="4"/>
        <v>132</v>
      </c>
      <c r="F11" s="55">
        <f t="shared" ca="1" si="5"/>
        <v>119</v>
      </c>
      <c r="G11" s="55">
        <f t="shared" ca="1" si="6"/>
        <v>40.699999999999996</v>
      </c>
      <c r="H11" s="13"/>
      <c r="I11" s="21">
        <f t="shared" ca="1" si="10"/>
        <v>5</v>
      </c>
      <c r="J11" s="21">
        <f t="shared" ca="1" si="0"/>
        <v>2</v>
      </c>
      <c r="K11" s="21">
        <f t="shared" ca="1" si="1"/>
        <v>5</v>
      </c>
      <c r="L11" s="21">
        <f t="shared" ca="1" si="7"/>
        <v>2</v>
      </c>
      <c r="M11" s="21">
        <f t="shared" ca="1" si="8"/>
        <v>6</v>
      </c>
      <c r="N11" s="13"/>
      <c r="O11" s="55">
        <f t="shared" ca="1" si="9"/>
        <v>20</v>
      </c>
      <c r="P11" s="61">
        <f ca="1">IFERROR(RANK(O11,O:O,1)+ROWS($O$3:O11)/1000," ")</f>
        <v>4.0090000000000003</v>
      </c>
      <c r="Q11" s="13"/>
      <c r="R11" s="62">
        <f ca="1">IFERROR(_xlfn.AGGREGATE(15,4,P:P,ROWS($Q$3:Q11)),"  ")</f>
        <v>9.0039999999999996</v>
      </c>
      <c r="S11" s="55" t="str">
        <f ca="1">IFERROR(INDEX(Teams[Team],INDEX($A:$A,MATCH(R11,$P:$P,0)))," ")</f>
        <v>TV Murrhardt-SV Remshalden</v>
      </c>
    </row>
    <row r="12" spans="1:19" s="3" customFormat="1" x14ac:dyDescent="0.2">
      <c r="B12" s="8"/>
      <c r="C12" s="8"/>
      <c r="D12" s="8"/>
      <c r="E12" s="8"/>
      <c r="F12" s="8"/>
      <c r="G12" s="57"/>
      <c r="H12" s="13"/>
      <c r="I12" s="14"/>
      <c r="J12" s="14"/>
      <c r="K12" s="14"/>
      <c r="L12" s="14"/>
      <c r="M12" s="14"/>
      <c r="N12" s="13"/>
      <c r="O12" s="8"/>
      <c r="P12" s="16"/>
      <c r="Q12" s="13"/>
      <c r="R12" s="12"/>
      <c r="S12" s="8"/>
    </row>
    <row r="13" spans="1:19" s="3" customFormat="1" x14ac:dyDescent="0.2">
      <c r="B13" s="8"/>
      <c r="C13" s="8"/>
      <c r="D13" s="8"/>
      <c r="E13" s="8"/>
      <c r="F13" s="8"/>
      <c r="G13" s="57"/>
      <c r="H13" s="13"/>
      <c r="I13" s="14"/>
      <c r="J13" s="14"/>
      <c r="K13" s="14"/>
      <c r="L13" s="14"/>
      <c r="M13" s="14"/>
      <c r="N13" s="13"/>
      <c r="O13" s="8"/>
      <c r="P13" s="16"/>
      <c r="Q13" s="13"/>
      <c r="R13" s="12"/>
      <c r="S13" s="8"/>
    </row>
    <row r="14" spans="1:19" s="3" customFormat="1" x14ac:dyDescent="0.2">
      <c r="B14" s="8"/>
      <c r="C14" s="8"/>
      <c r="D14" s="8"/>
      <c r="E14" s="8"/>
      <c r="F14" s="8"/>
      <c r="G14" s="57"/>
      <c r="H14" s="13"/>
      <c r="I14" s="14"/>
      <c r="J14" s="14"/>
      <c r="K14" s="14"/>
      <c r="L14" s="14"/>
      <c r="M14" s="14"/>
      <c r="N14" s="13"/>
      <c r="O14" s="8"/>
      <c r="P14" s="16"/>
      <c r="Q14" s="13"/>
      <c r="R14" s="12"/>
      <c r="S14" s="8"/>
    </row>
    <row r="15" spans="1:19" s="3" customFormat="1" x14ac:dyDescent="0.2">
      <c r="B15" s="8"/>
      <c r="C15" s="8"/>
      <c r="D15" s="8"/>
      <c r="E15" s="8"/>
      <c r="F15" s="8"/>
      <c r="G15" s="57"/>
      <c r="H15" s="13"/>
      <c r="I15" s="14"/>
      <c r="J15" s="14"/>
      <c r="K15" s="14"/>
      <c r="L15" s="14"/>
      <c r="M15" s="14"/>
      <c r="N15" s="13"/>
      <c r="O15" s="8"/>
      <c r="P15" s="16"/>
      <c r="Q15" s="13"/>
      <c r="R15" s="12"/>
      <c r="S15" s="8"/>
    </row>
    <row r="16" spans="1:19" s="3" customFormat="1" x14ac:dyDescent="0.2">
      <c r="B16" s="8"/>
      <c r="C16" s="8"/>
      <c r="D16" s="8"/>
      <c r="E16" s="8"/>
      <c r="F16" s="8"/>
      <c r="G16" s="57"/>
      <c r="H16" s="13"/>
      <c r="I16" s="14"/>
      <c r="J16" s="14"/>
      <c r="K16" s="14"/>
      <c r="L16" s="14"/>
      <c r="M16" s="14"/>
      <c r="N16" s="13"/>
      <c r="O16" s="8"/>
      <c r="P16" s="16"/>
      <c r="Q16" s="13"/>
      <c r="R16" s="12"/>
      <c r="S16" s="8"/>
    </row>
    <row r="17" spans="2:20" s="3" customFormat="1" x14ac:dyDescent="0.2">
      <c r="B17" s="8"/>
      <c r="C17" s="8"/>
      <c r="D17" s="8"/>
      <c r="E17" s="8"/>
      <c r="F17" s="8"/>
      <c r="G17" s="57"/>
      <c r="H17" s="13"/>
      <c r="I17" s="14"/>
      <c r="J17" s="14"/>
      <c r="K17" s="14"/>
      <c r="L17" s="14"/>
      <c r="M17" s="14"/>
      <c r="N17" s="13"/>
      <c r="O17" s="8"/>
      <c r="P17" s="16"/>
      <c r="Q17" s="13"/>
      <c r="R17" s="12"/>
      <c r="S17" s="8"/>
    </row>
    <row r="18" spans="2:20" s="3" customFormat="1" x14ac:dyDescent="0.2">
      <c r="B18" s="8"/>
      <c r="C18" s="8"/>
      <c r="D18" s="8"/>
      <c r="E18" s="8"/>
      <c r="F18" s="8"/>
      <c r="G18" s="57"/>
      <c r="H18" s="13"/>
      <c r="I18" s="14"/>
      <c r="J18" s="14"/>
      <c r="K18" s="14"/>
      <c r="L18" s="14"/>
      <c r="M18" s="14"/>
      <c r="N18" s="13"/>
      <c r="O18" s="8"/>
      <c r="P18" s="16"/>
      <c r="Q18" s="13"/>
      <c r="R18" s="12"/>
      <c r="S18" s="8"/>
    </row>
    <row r="19" spans="2:20" s="3" customFormat="1" x14ac:dyDescent="0.2">
      <c r="B19" s="8"/>
      <c r="C19" s="8"/>
      <c r="D19" s="8"/>
      <c r="E19" s="8"/>
      <c r="F19" s="8"/>
      <c r="G19" s="57"/>
      <c r="H19" s="13"/>
      <c r="I19" s="14"/>
      <c r="J19" s="14"/>
      <c r="K19" s="14"/>
      <c r="L19" s="14"/>
      <c r="M19" s="14"/>
      <c r="N19" s="13"/>
      <c r="O19" s="8"/>
      <c r="P19" s="16"/>
      <c r="Q19" s="13"/>
      <c r="R19" s="58"/>
      <c r="S19" s="57"/>
      <c r="T19" s="59"/>
    </row>
    <row r="20" spans="2:20" s="3" customFormat="1" x14ac:dyDescent="0.2">
      <c r="B20" s="8"/>
      <c r="C20" s="8"/>
      <c r="D20" s="8"/>
      <c r="E20" s="8"/>
      <c r="F20" s="8"/>
      <c r="G20" s="57"/>
      <c r="H20" s="13"/>
      <c r="I20" s="14"/>
      <c r="J20" s="14"/>
      <c r="K20" s="14"/>
      <c r="L20" s="14"/>
      <c r="M20" s="14"/>
      <c r="N20" s="13"/>
      <c r="O20" s="8"/>
      <c r="P20" s="16"/>
      <c r="Q20" s="13"/>
      <c r="R20" s="58"/>
      <c r="S20" s="57"/>
      <c r="T20" s="59"/>
    </row>
    <row r="21" spans="2:20" s="3" customFormat="1" x14ac:dyDescent="0.2">
      <c r="B21" s="8"/>
      <c r="C21" s="8"/>
      <c r="D21" s="8"/>
      <c r="E21" s="8"/>
      <c r="F21" s="8"/>
      <c r="G21" s="57"/>
      <c r="H21" s="13"/>
      <c r="I21" s="14"/>
      <c r="J21" s="14"/>
      <c r="K21" s="14"/>
      <c r="L21" s="14"/>
      <c r="M21" s="14"/>
      <c r="N21" s="13"/>
      <c r="O21" s="8"/>
      <c r="P21" s="14"/>
      <c r="Q21" s="13"/>
      <c r="R21" s="58"/>
      <c r="S21" s="57"/>
      <c r="T21" s="59"/>
    </row>
    <row r="22" spans="2:20" s="3" customFormat="1" x14ac:dyDescent="0.2">
      <c r="B22" s="8"/>
      <c r="C22" s="8"/>
      <c r="D22" s="8"/>
      <c r="E22" s="8"/>
      <c r="F22" s="8"/>
      <c r="G22" s="57"/>
      <c r="H22" s="13"/>
      <c r="I22" s="14"/>
      <c r="J22" s="14"/>
      <c r="K22" s="14"/>
      <c r="L22" s="14"/>
      <c r="M22" s="14"/>
      <c r="N22" s="13"/>
      <c r="O22" s="8"/>
      <c r="P22" s="14"/>
      <c r="Q22" s="13"/>
      <c r="R22" s="59"/>
      <c r="S22" s="59"/>
      <c r="T22" s="59"/>
    </row>
    <row r="23" spans="2:20" s="3" customFormat="1" x14ac:dyDescent="0.2">
      <c r="B23" s="8"/>
      <c r="C23" s="8"/>
      <c r="D23" s="8"/>
      <c r="E23" s="8"/>
      <c r="F23" s="8"/>
      <c r="G23" s="57"/>
      <c r="H23" s="13"/>
      <c r="I23" s="8"/>
      <c r="J23" s="8"/>
      <c r="K23" s="8"/>
      <c r="L23" s="8"/>
      <c r="M23" s="8"/>
      <c r="N23" s="13"/>
      <c r="O23" s="8"/>
      <c r="P23" s="8"/>
      <c r="Q23" s="13"/>
      <c r="R23" s="59"/>
      <c r="S23" s="59"/>
      <c r="T23" s="59"/>
    </row>
    <row r="24" spans="2:20" s="3" customFormat="1" x14ac:dyDescent="0.2">
      <c r="B24" s="8"/>
      <c r="C24" s="8"/>
      <c r="D24" s="8"/>
      <c r="E24" s="8"/>
      <c r="F24" s="8"/>
      <c r="G24" s="57"/>
      <c r="H24" s="13"/>
      <c r="I24" s="8"/>
      <c r="J24" s="8"/>
      <c r="K24" s="8"/>
      <c r="L24" s="8"/>
      <c r="M24" s="8"/>
      <c r="N24" s="13"/>
      <c r="O24" s="8"/>
      <c r="P24" s="8"/>
      <c r="Q24" s="13"/>
    </row>
    <row r="25" spans="2:20" s="3" customFormat="1" x14ac:dyDescent="0.2">
      <c r="B25" s="8"/>
      <c r="C25" s="8"/>
      <c r="D25" s="8"/>
      <c r="E25" s="8"/>
      <c r="F25" s="8"/>
      <c r="G25" s="8"/>
      <c r="H25" s="13"/>
      <c r="I25" s="8"/>
      <c r="J25" s="8"/>
      <c r="K25" s="8"/>
      <c r="L25" s="8"/>
      <c r="M25" s="8"/>
      <c r="N25" s="13"/>
      <c r="O25" s="8"/>
      <c r="P25" s="8"/>
      <c r="Q25" s="13"/>
    </row>
    <row r="26" spans="2:20" s="3" customFormat="1" x14ac:dyDescent="0.2">
      <c r="B26" s="8"/>
      <c r="C26" s="8"/>
      <c r="D26" s="8"/>
      <c r="E26" s="8"/>
      <c r="F26" s="8"/>
      <c r="G26" s="8"/>
      <c r="H26" s="13"/>
      <c r="I26" s="8"/>
      <c r="J26" s="8"/>
      <c r="K26" s="8"/>
      <c r="L26" s="8"/>
      <c r="M26" s="8"/>
      <c r="N26" s="13"/>
      <c r="O26" s="8"/>
      <c r="P26" s="8"/>
      <c r="Q26" s="13"/>
    </row>
    <row r="27" spans="2:20" s="3" customFormat="1" x14ac:dyDescent="0.2">
      <c r="B27" s="8"/>
      <c r="C27" s="8"/>
      <c r="D27" s="8"/>
      <c r="E27" s="8"/>
      <c r="F27" s="8"/>
      <c r="G27" s="8"/>
      <c r="H27" s="13"/>
      <c r="I27" s="8"/>
      <c r="J27" s="8"/>
      <c r="K27" s="8"/>
      <c r="L27" s="8"/>
      <c r="M27" s="8"/>
      <c r="N27" s="13"/>
      <c r="O27" s="8"/>
      <c r="P27" s="8"/>
      <c r="Q27" s="13"/>
    </row>
    <row r="28" spans="2:20" s="3" customFormat="1" x14ac:dyDescent="0.2">
      <c r="B28" s="8"/>
      <c r="C28" s="8"/>
      <c r="D28" s="8"/>
      <c r="E28" s="8"/>
      <c r="F28" s="8"/>
      <c r="G28" s="8"/>
      <c r="H28" s="13"/>
      <c r="I28" s="8"/>
      <c r="J28" s="8"/>
      <c r="K28" s="8"/>
      <c r="L28" s="8"/>
      <c r="M28" s="8"/>
      <c r="N28" s="13"/>
      <c r="O28" s="8"/>
      <c r="P28" s="8"/>
      <c r="Q28" s="13"/>
    </row>
    <row r="29" spans="2:20" s="3" customFormat="1" x14ac:dyDescent="0.2">
      <c r="B29" s="8"/>
      <c r="C29" s="8"/>
      <c r="D29" s="8"/>
      <c r="E29" s="8"/>
      <c r="F29" s="8"/>
      <c r="G29" s="8"/>
      <c r="H29" s="13"/>
      <c r="I29" s="8"/>
      <c r="J29" s="8"/>
      <c r="K29" s="8"/>
      <c r="L29" s="8"/>
      <c r="M29" s="8"/>
      <c r="N29" s="13"/>
      <c r="O29" s="8"/>
      <c r="P29" s="8"/>
      <c r="Q29" s="13"/>
    </row>
    <row r="30" spans="2:20" s="3" customFormat="1" x14ac:dyDescent="0.2">
      <c r="B30" s="8"/>
      <c r="C30" s="8"/>
      <c r="D30" s="8"/>
      <c r="E30" s="8"/>
      <c r="F30" s="8"/>
      <c r="G30" s="8"/>
      <c r="H30" s="13"/>
      <c r="I30" s="8"/>
      <c r="J30" s="8"/>
      <c r="K30" s="8"/>
      <c r="L30" s="8"/>
      <c r="M30" s="8"/>
      <c r="N30" s="13"/>
      <c r="O30" s="8"/>
      <c r="P30" s="8"/>
      <c r="Q30" s="13"/>
    </row>
    <row r="31" spans="2:20" s="3" customFormat="1" x14ac:dyDescent="0.2">
      <c r="B31" s="8"/>
      <c r="C31" s="8"/>
      <c r="D31" s="8"/>
      <c r="E31" s="8"/>
      <c r="F31" s="8"/>
      <c r="G31" s="8"/>
      <c r="H31" s="13"/>
      <c r="I31" s="8"/>
      <c r="J31" s="8"/>
      <c r="K31" s="8"/>
      <c r="L31" s="8"/>
      <c r="M31" s="8"/>
      <c r="N31" s="13"/>
      <c r="O31" s="8"/>
      <c r="P31" s="8"/>
      <c r="Q31" s="13"/>
    </row>
    <row r="32" spans="2:20" s="3" customFormat="1" x14ac:dyDescent="0.2">
      <c r="B32" s="8"/>
      <c r="C32" s="8"/>
      <c r="D32" s="8"/>
      <c r="E32" s="8"/>
      <c r="F32" s="8"/>
      <c r="G32" s="8"/>
      <c r="H32" s="13"/>
      <c r="I32" s="8"/>
      <c r="J32" s="8"/>
      <c r="K32" s="8"/>
      <c r="L32" s="8"/>
      <c r="M32" s="8"/>
      <c r="N32" s="13"/>
      <c r="O32" s="8"/>
      <c r="P32" s="8"/>
      <c r="Q32" s="13"/>
    </row>
    <row r="33" spans="2:17" s="3" customFormat="1" x14ac:dyDescent="0.2">
      <c r="B33" s="8"/>
      <c r="C33" s="8"/>
      <c r="D33" s="8"/>
      <c r="E33" s="8"/>
      <c r="F33" s="8"/>
      <c r="G33" s="8"/>
      <c r="H33" s="13"/>
      <c r="I33" s="8"/>
      <c r="J33" s="8"/>
      <c r="K33" s="8"/>
      <c r="L33" s="8"/>
      <c r="M33" s="8"/>
      <c r="N33" s="13"/>
      <c r="O33" s="8"/>
      <c r="P33" s="8"/>
      <c r="Q33" s="13"/>
    </row>
    <row r="34" spans="2:17" s="3" customFormat="1" x14ac:dyDescent="0.2">
      <c r="B34" s="8"/>
      <c r="C34" s="8"/>
      <c r="D34" s="8"/>
      <c r="E34" s="8"/>
      <c r="F34" s="8"/>
      <c r="G34" s="8"/>
      <c r="H34" s="13"/>
      <c r="I34" s="8"/>
      <c r="J34" s="8"/>
      <c r="K34" s="8"/>
      <c r="L34" s="8"/>
      <c r="M34" s="8"/>
      <c r="N34" s="13"/>
      <c r="O34" s="8"/>
      <c r="P34" s="8"/>
      <c r="Q34" s="13"/>
    </row>
    <row r="35" spans="2:17" s="3" customFormat="1" x14ac:dyDescent="0.2">
      <c r="B35" s="8"/>
      <c r="C35" s="8"/>
      <c r="D35" s="8"/>
      <c r="E35" s="8"/>
      <c r="F35" s="8"/>
      <c r="G35" s="8"/>
      <c r="H35" s="13"/>
      <c r="I35" s="8"/>
      <c r="J35" s="8"/>
      <c r="K35" s="8"/>
      <c r="L35" s="8"/>
      <c r="M35" s="8"/>
      <c r="N35" s="13"/>
      <c r="O35" s="8"/>
      <c r="P35" s="8"/>
      <c r="Q35" s="13"/>
    </row>
    <row r="36" spans="2:17" s="3" customFormat="1" x14ac:dyDescent="0.2">
      <c r="B36" s="8"/>
      <c r="C36" s="8"/>
      <c r="D36" s="8"/>
      <c r="E36" s="8"/>
      <c r="F36" s="8"/>
      <c r="G36" s="8"/>
      <c r="H36" s="13"/>
      <c r="I36" s="8"/>
      <c r="J36" s="8"/>
      <c r="K36" s="8"/>
      <c r="L36" s="8"/>
      <c r="M36" s="8"/>
      <c r="N36" s="13"/>
      <c r="O36" s="8"/>
      <c r="P36" s="8"/>
      <c r="Q36" s="13"/>
    </row>
    <row r="37" spans="2:17" s="3" customFormat="1" x14ac:dyDescent="0.2">
      <c r="B37" s="8"/>
      <c r="C37" s="8"/>
      <c r="D37" s="8"/>
      <c r="E37" s="8"/>
      <c r="F37" s="8"/>
      <c r="G37" s="8"/>
      <c r="H37" s="13"/>
      <c r="I37" s="8"/>
      <c r="J37" s="8"/>
      <c r="K37" s="8"/>
      <c r="L37" s="8"/>
      <c r="M37" s="8"/>
      <c r="N37" s="13"/>
      <c r="O37" s="8"/>
      <c r="P37" s="8"/>
      <c r="Q37" s="13"/>
    </row>
  </sheetData>
  <printOptions gridLines="1"/>
  <pageMargins left="0.19685039370078741" right="0.19685039370078741" top="0.39370078740157483" bottom="0.62992125984251968" header="0.23622047244094491" footer="0.51181102362204722"/>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erfassen'!D2:D201,'VfL Winterbach 1'!B1)</f>
        <v>10</v>
      </c>
      <c r="B1" s="36" t="s">
        <v>37</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IF(ROWS($B$3:B3)&lt;=$A$1,INDEX(Teilnehmer[Nr.],_xlfn.AGGREGATE(15,3,(Teilnehmer[Team]='VfL Winterbach 1'!$B$1)/(Teilnehmer[Team]='VfL Winterbach 1'!$B$1)*ROW(Teilnehmer[Team])-ROW(Teilnehmer[[#Headers],[Team]]),ROWS('VfL Winterbach 1'!$B$3:B3)))," ")</f>
        <v>50</v>
      </c>
      <c r="B3" s="19" t="str">
        <f>IF(A3=" "," ",INDEX(Teilnehmer[Name],'VfL Winterbach 1'!A3))</f>
        <v>Mangold</v>
      </c>
      <c r="C3" s="27" t="str">
        <f>IF(A3=" "," ",INDEX(Teilnehmer[Vorname],'VfL Winterbach 1'!A3))</f>
        <v>Maximilian</v>
      </c>
      <c r="D3" s="19">
        <f>IF($A3=" "," ",INDEX(Teilnehmer[Wurf 1],'VfL Winterbach 1'!$A3))</f>
        <v>9</v>
      </c>
      <c r="E3" s="20">
        <f>IF($A3=" "," ",INDEX(Teilnehmer[Wurf 2],'VfL Winterbach 1'!$A3))</f>
        <v>11</v>
      </c>
      <c r="F3" s="20">
        <f>IF($A3=" "," ",INDEX(Teilnehmer[Wurf 3],'VfL Winterbach 1'!$A3))</f>
        <v>12</v>
      </c>
      <c r="G3" s="20">
        <f>IF($A3=" "," ",INDEX(Teilnehmer[Wurf 4],'VfL Winterbach 1'!$A3))</f>
        <v>9</v>
      </c>
      <c r="H3" s="23">
        <f>IF($A3=" "," ",SUM(D3:G3)-MIN(D3:G3))</f>
        <v>32</v>
      </c>
      <c r="I3" s="19">
        <f>IF($A3=" "," ",INDEX(Teilnehmer[Sprint 1],'VfL Winterbach 1'!$A3))</f>
        <v>8</v>
      </c>
      <c r="J3" s="20">
        <f>IF($A3=" "," ",INDEX(Teilnehmer[Sprint 2],'VfL Winterbach 1'!$A3))</f>
        <v>8</v>
      </c>
      <c r="K3" s="23">
        <f>IF($A3=" "," ",MIN(I3:J3))</f>
        <v>8</v>
      </c>
      <c r="L3" s="20">
        <f>IF($A3=" "," ",INDEX(Teilnehmer[Stabweit 1],'VfL Winterbach 1'!$A3))</f>
        <v>12</v>
      </c>
      <c r="M3" s="20">
        <f>IF($A3=" "," ",INDEX(Teilnehmer[Stabweit 2],'VfL Winterbach 1'!$A3))</f>
        <v>11</v>
      </c>
      <c r="N3" s="20">
        <f>IF($A3=" "," ",INDEX(Teilnehmer[Stabweit 3],'VfL Winterbach 1'!$A3))</f>
        <v>12</v>
      </c>
      <c r="O3" s="21">
        <f t="shared" ref="O3:O13" si="0">IF($A3=" "," ",SUM(L3:N3)-MIN(L3:N3))</f>
        <v>24</v>
      </c>
      <c r="P3" s="19">
        <f>IF($A3=" "," ",INDEX(Teilnehmer[Staffel],'VfL Winterbach 1'!$A3))</f>
        <v>119</v>
      </c>
      <c r="Q3" s="51">
        <f>IF($A3=" "," ",INDEX(Teilnehmer[Springen 1],'VfL Winterbach 1'!$A3))</f>
        <v>6.8</v>
      </c>
      <c r="R3" s="47">
        <f>IF($A3=" "," ",INDEX(Teilnehmer[Springen 2],'VfL Winterbach 1'!$A3))</f>
        <v>6.4</v>
      </c>
      <c r="S3" s="54">
        <f>IF($A3=" "," ",MIN(Q3:R3))</f>
        <v>6.4</v>
      </c>
    </row>
    <row r="4" spans="1:19" s="3" customFormat="1" x14ac:dyDescent="0.2">
      <c r="A4" s="38">
        <f>IF(ROWS($B$3:B4)&lt;=$A$1,INDEX(Teilnehmer[Nr.],_xlfn.AGGREGATE(15,3,(Teilnehmer[Team]='VfL Winterbach 1'!$B$1)/(Teilnehmer[Team]='VfL Winterbach 1'!$B$1)*ROW(Teilnehmer[Team])-ROW(Teilnehmer[[#Headers],[Team]]),ROWS('VfL Winterbach 1'!$B$3:B4)))," ")</f>
        <v>51</v>
      </c>
      <c r="B4" s="19" t="str">
        <f>IF(A4=" "," ",INDEX(Teilnehmer[Name],'VfL Winterbach 1'!A4))</f>
        <v>Reweland</v>
      </c>
      <c r="C4" s="27" t="str">
        <f>IF(A4=" "," ",INDEX(Teilnehmer[Vorname],'VfL Winterbach 1'!A4))</f>
        <v>Manuel</v>
      </c>
      <c r="D4" s="19">
        <f>IF($A4=" "," ",INDEX(Teilnehmer[Wurf 1],'VfL Winterbach 1'!$A4))</f>
        <v>12</v>
      </c>
      <c r="E4" s="20">
        <f>IF($A4=" "," ",INDEX(Teilnehmer[Wurf 2],'VfL Winterbach 1'!$A4))</f>
        <v>12</v>
      </c>
      <c r="F4" s="20">
        <f>IF($A4=" "," ",INDEX(Teilnehmer[Wurf 3],'VfL Winterbach 1'!$A4))</f>
        <v>11</v>
      </c>
      <c r="G4" s="20">
        <f>IF($A4=" "," ",INDEX(Teilnehmer[Wurf 4],'VfL Winterbach 1'!$A4))</f>
        <v>13</v>
      </c>
      <c r="H4" s="23">
        <f>IF($A4=" "," ",SUM(D4:G4)-MIN(D4:G4))</f>
        <v>37</v>
      </c>
      <c r="I4" s="19">
        <f>IF($A4=" "," ",INDEX(Teilnehmer[Sprint 1],'VfL Winterbach 1'!$A4))</f>
        <v>8.6</v>
      </c>
      <c r="J4" s="20">
        <f>IF($A4=" "," ",INDEX(Teilnehmer[Sprint 2],'VfL Winterbach 1'!$A4))</f>
        <v>8.5</v>
      </c>
      <c r="K4" s="23">
        <f t="shared" ref="K4:K13" si="1">IF($A4=" "," ",MIN(I4:J4))</f>
        <v>8.5</v>
      </c>
      <c r="L4" s="20">
        <f>IF($A4=" "," ",INDEX(Teilnehmer[Stabweit 1],'VfL Winterbach 1'!$A4))</f>
        <v>11</v>
      </c>
      <c r="M4" s="20">
        <f>IF($A4=" "," ",INDEX(Teilnehmer[Stabweit 2],'VfL Winterbach 1'!$A4))</f>
        <v>12</v>
      </c>
      <c r="N4" s="20">
        <f>IF($A4=" "," ",INDEX(Teilnehmer[Stabweit 3],'VfL Winterbach 1'!$A4))</f>
        <v>12</v>
      </c>
      <c r="O4" s="21">
        <f t="shared" si="0"/>
        <v>24</v>
      </c>
      <c r="P4" s="19">
        <f>IF($A4=" "," ",INDEX(Teilnehmer[Staffel],'VfL Winterbach 1'!$A4))</f>
        <v>119</v>
      </c>
      <c r="Q4" s="51">
        <f>IF($A4=" "," ",INDEX(Teilnehmer[Springen 1],'VfL Winterbach 1'!$A4))</f>
        <v>6.6</v>
      </c>
      <c r="R4" s="47">
        <f>IF($A4=" "," ",INDEX(Teilnehmer[Springen 2],'VfL Winterbach 1'!$A4))</f>
        <v>6.3</v>
      </c>
      <c r="S4" s="54">
        <f t="shared" ref="S4:S13" si="2">IF($A4=" "," ",MIN(Q4:R4))</f>
        <v>6.3</v>
      </c>
    </row>
    <row r="5" spans="1:19" s="3" customFormat="1" x14ac:dyDescent="0.2">
      <c r="A5" s="38">
        <f>IF(ROWS($B$3:B5)&lt;=$A$1,INDEX(Teilnehmer[Nr.],_xlfn.AGGREGATE(15,3,(Teilnehmer[Team]='VfL Winterbach 1'!$B$1)/(Teilnehmer[Team]='VfL Winterbach 1'!$B$1)*ROW(Teilnehmer[Team])-ROW(Teilnehmer[[#Headers],[Team]]),ROWS('VfL Winterbach 1'!$B$3:B5)))," ")</f>
        <v>52</v>
      </c>
      <c r="B5" s="19" t="str">
        <f>IF(A5=" "," ",INDEX(Teilnehmer[Name],'VfL Winterbach 1'!A5))</f>
        <v>Köfer</v>
      </c>
      <c r="C5" s="27" t="str">
        <f>IF(A5=" "," ",INDEX(Teilnehmer[Vorname],'VfL Winterbach 1'!A5))</f>
        <v>Hannah</v>
      </c>
      <c r="D5" s="19">
        <f>IF($A5=" "," ",INDEX(Teilnehmer[Wurf 1],'VfL Winterbach 1'!$A5))</f>
        <v>14</v>
      </c>
      <c r="E5" s="20">
        <f>IF($A5=" "," ",INDEX(Teilnehmer[Wurf 2],'VfL Winterbach 1'!$A5))</f>
        <v>14</v>
      </c>
      <c r="F5" s="20">
        <f>IF($A5=" "," ",INDEX(Teilnehmer[Wurf 3],'VfL Winterbach 1'!$A5))</f>
        <v>15</v>
      </c>
      <c r="G5" s="20">
        <f>IF($A5=" "," ",INDEX(Teilnehmer[Wurf 4],'VfL Winterbach 1'!$A5))</f>
        <v>15</v>
      </c>
      <c r="H5" s="23">
        <f t="shared" ref="H5:H13" si="3">IF($A5=" "," ",SUM(D5:G5)-MIN(D5:G5))</f>
        <v>44</v>
      </c>
      <c r="I5" s="19">
        <f>IF($A5=" "," ",INDEX(Teilnehmer[Sprint 1],'VfL Winterbach 1'!$A5))</f>
        <v>8.4</v>
      </c>
      <c r="J5" s="20">
        <f>IF($A5=" "," ",INDEX(Teilnehmer[Sprint 2],'VfL Winterbach 1'!$A5))</f>
        <v>8.5</v>
      </c>
      <c r="K5" s="23">
        <f t="shared" si="1"/>
        <v>8.4</v>
      </c>
      <c r="L5" s="20">
        <f>IF($A5=" "," ",INDEX(Teilnehmer[Stabweit 1],'VfL Winterbach 1'!$A5))</f>
        <v>12</v>
      </c>
      <c r="M5" s="20">
        <f>IF($A5=" "," ",INDEX(Teilnehmer[Stabweit 2],'VfL Winterbach 1'!$A5))</f>
        <v>12</v>
      </c>
      <c r="N5" s="20">
        <f>IF($A5=" "," ",INDEX(Teilnehmer[Stabweit 3],'VfL Winterbach 1'!$A5))</f>
        <v>12</v>
      </c>
      <c r="O5" s="21">
        <f t="shared" si="0"/>
        <v>24</v>
      </c>
      <c r="P5" s="19">
        <f>IF($A5=" "," ",INDEX(Teilnehmer[Staffel],'VfL Winterbach 1'!$A5))</f>
        <v>119</v>
      </c>
      <c r="Q5" s="51">
        <f>IF($A5=" "," ",INDEX(Teilnehmer[Springen 1],'VfL Winterbach 1'!$A5))</f>
        <v>5.9</v>
      </c>
      <c r="R5" s="47">
        <f>IF($A5=" "," ",INDEX(Teilnehmer[Springen 2],'VfL Winterbach 1'!$A5))</f>
        <v>6.4</v>
      </c>
      <c r="S5" s="54">
        <f t="shared" si="2"/>
        <v>5.9</v>
      </c>
    </row>
    <row r="6" spans="1:19" s="3" customFormat="1" x14ac:dyDescent="0.2">
      <c r="A6" s="38">
        <f>IF(ROWS($B$3:B6)&lt;=$A$1,INDEX(Teilnehmer[Nr.],_xlfn.AGGREGATE(15,3,(Teilnehmer[Team]='VfL Winterbach 1'!$B$1)/(Teilnehmer[Team]='VfL Winterbach 1'!$B$1)*ROW(Teilnehmer[Team])-ROW(Teilnehmer[[#Headers],[Team]]),ROWS('VfL Winterbach 1'!$B$3:B6)))," ")</f>
        <v>53</v>
      </c>
      <c r="B6" s="19" t="str">
        <f>IF(A6=" "," ",INDEX(Teilnehmer[Name],'VfL Winterbach 1'!A6))</f>
        <v>Haxha</v>
      </c>
      <c r="C6" s="27" t="str">
        <f>IF(A6=" "," ",INDEX(Teilnehmer[Vorname],'VfL Winterbach 1'!A6))</f>
        <v>Dafin</v>
      </c>
      <c r="D6" s="19">
        <f>IF($A6=" "," ",INDEX(Teilnehmer[Wurf 1],'VfL Winterbach 1'!$A6))</f>
        <v>12</v>
      </c>
      <c r="E6" s="20">
        <f>IF($A6=" "," ",INDEX(Teilnehmer[Wurf 2],'VfL Winterbach 1'!$A6))</f>
        <v>12</v>
      </c>
      <c r="F6" s="20">
        <f>IF($A6=" "," ",INDEX(Teilnehmer[Wurf 3],'VfL Winterbach 1'!$A6))</f>
        <v>12</v>
      </c>
      <c r="G6" s="20">
        <f>IF($A6=" "," ",INDEX(Teilnehmer[Wurf 4],'VfL Winterbach 1'!$A6))</f>
        <v>11</v>
      </c>
      <c r="H6" s="23">
        <f t="shared" si="3"/>
        <v>36</v>
      </c>
      <c r="I6" s="19">
        <f>IF($A6=" "," ",INDEX(Teilnehmer[Sprint 1],'VfL Winterbach 1'!$A6))</f>
        <v>8.1</v>
      </c>
      <c r="J6" s="20">
        <f>IF($A6=" "," ",INDEX(Teilnehmer[Sprint 2],'VfL Winterbach 1'!$A6))</f>
        <v>8.1999999999999993</v>
      </c>
      <c r="K6" s="23">
        <f t="shared" si="1"/>
        <v>8.1</v>
      </c>
      <c r="L6" s="20">
        <f>IF($A6=" "," ",INDEX(Teilnehmer[Stabweit 1],'VfL Winterbach 1'!$A6))</f>
        <v>11</v>
      </c>
      <c r="M6" s="20">
        <f>IF($A6=" "," ",INDEX(Teilnehmer[Stabweit 2],'VfL Winterbach 1'!$A6))</f>
        <v>11</v>
      </c>
      <c r="N6" s="20">
        <f>IF($A6=" "," ",INDEX(Teilnehmer[Stabweit 3],'VfL Winterbach 1'!$A6))</f>
        <v>11</v>
      </c>
      <c r="O6" s="21">
        <f t="shared" si="0"/>
        <v>22</v>
      </c>
      <c r="P6" s="19">
        <f>IF($A6=" "," ",INDEX(Teilnehmer[Staffel],'VfL Winterbach 1'!$A6))</f>
        <v>119</v>
      </c>
      <c r="Q6" s="51">
        <f>IF($A6=" "," ",INDEX(Teilnehmer[Springen 1],'VfL Winterbach 1'!$A6))</f>
        <v>7.6</v>
      </c>
      <c r="R6" s="47">
        <f>IF($A6=" "," ",INDEX(Teilnehmer[Springen 2],'VfL Winterbach 1'!$A6))</f>
        <v>7</v>
      </c>
      <c r="S6" s="54">
        <f t="shared" si="2"/>
        <v>7</v>
      </c>
    </row>
    <row r="7" spans="1:19" s="3" customFormat="1" x14ac:dyDescent="0.2">
      <c r="A7" s="38">
        <f>IF(ROWS($B$3:B7)&lt;=$A$1,INDEX(Teilnehmer[Nr.],_xlfn.AGGREGATE(15,3,(Teilnehmer[Team]='VfL Winterbach 1'!$B$1)/(Teilnehmer[Team]='VfL Winterbach 1'!$B$1)*ROW(Teilnehmer[Team])-ROW(Teilnehmer[[#Headers],[Team]]),ROWS('VfL Winterbach 1'!$B$3:B7)))," ")</f>
        <v>54</v>
      </c>
      <c r="B7" s="19" t="str">
        <f>IF(A7=" "," ",INDEX(Teilnehmer[Name],'VfL Winterbach 1'!A7))</f>
        <v>Leihenseder</v>
      </c>
      <c r="C7" s="27" t="str">
        <f>IF(A7=" "," ",INDEX(Teilnehmer[Vorname],'VfL Winterbach 1'!A7))</f>
        <v>Charlotte</v>
      </c>
      <c r="D7" s="19">
        <f>IF($A7=" "," ",INDEX(Teilnehmer[Wurf 1],'VfL Winterbach 1'!$A7))</f>
        <v>9</v>
      </c>
      <c r="E7" s="20">
        <f>IF($A7=" "," ",INDEX(Teilnehmer[Wurf 2],'VfL Winterbach 1'!$A7))</f>
        <v>9</v>
      </c>
      <c r="F7" s="20">
        <f>IF($A7=" "," ",INDEX(Teilnehmer[Wurf 3],'VfL Winterbach 1'!$A7))</f>
        <v>9</v>
      </c>
      <c r="G7" s="20">
        <f>IF($A7=" "," ",INDEX(Teilnehmer[Wurf 4],'VfL Winterbach 1'!$A7))</f>
        <v>10</v>
      </c>
      <c r="H7" s="23">
        <f t="shared" si="3"/>
        <v>28</v>
      </c>
      <c r="I7" s="19">
        <f>IF($A7=" "," ",INDEX(Teilnehmer[Sprint 1],'VfL Winterbach 1'!$A7))</f>
        <v>9.4</v>
      </c>
      <c r="J7" s="20">
        <f>IF($A7=" "," ",INDEX(Teilnehmer[Sprint 2],'VfL Winterbach 1'!$A7))</f>
        <v>9.1</v>
      </c>
      <c r="K7" s="23">
        <f t="shared" si="1"/>
        <v>9.1</v>
      </c>
      <c r="L7" s="20">
        <f>IF($A7=" "," ",INDEX(Teilnehmer[Stabweit 1],'VfL Winterbach 1'!$A7))</f>
        <v>10</v>
      </c>
      <c r="M7" s="20">
        <f>IF($A7=" "," ",INDEX(Teilnehmer[Stabweit 2],'VfL Winterbach 1'!$A7))</f>
        <v>0</v>
      </c>
      <c r="N7" s="20">
        <f>IF($A7=" "," ",INDEX(Teilnehmer[Stabweit 3],'VfL Winterbach 1'!$A7))</f>
        <v>11</v>
      </c>
      <c r="O7" s="21">
        <f t="shared" si="0"/>
        <v>21</v>
      </c>
      <c r="P7" s="19">
        <f>IF($A7=" "," ",INDEX(Teilnehmer[Staffel],'VfL Winterbach 1'!$A7))</f>
        <v>119</v>
      </c>
      <c r="Q7" s="51">
        <f>IF($A7=" "," ",INDEX(Teilnehmer[Springen 1],'VfL Winterbach 1'!$A7))</f>
        <v>6.5</v>
      </c>
      <c r="R7" s="47">
        <f>IF($A7=" "," ",INDEX(Teilnehmer[Springen 2],'VfL Winterbach 1'!$A7))</f>
        <v>6.4</v>
      </c>
      <c r="S7" s="54">
        <f t="shared" si="2"/>
        <v>6.4</v>
      </c>
    </row>
    <row r="8" spans="1:19" s="3" customFormat="1" x14ac:dyDescent="0.2">
      <c r="A8" s="38">
        <f>IF(ROWS($B$3:B8)&lt;=$A$1,INDEX(Teilnehmer[Nr.],_xlfn.AGGREGATE(15,3,(Teilnehmer[Team]='VfL Winterbach 1'!$B$1)/(Teilnehmer[Team]='VfL Winterbach 1'!$B$1)*ROW(Teilnehmer[Team])-ROW(Teilnehmer[[#Headers],[Team]]),ROWS('VfL Winterbach 1'!$B$3:B8)))," ")</f>
        <v>55</v>
      </c>
      <c r="B8" s="19" t="str">
        <f>IF(A8=" "," ",INDEX(Teilnehmer[Name],'VfL Winterbach 1'!A8))</f>
        <v>Rittberger</v>
      </c>
      <c r="C8" s="27" t="str">
        <f>IF(A8=" "," ",INDEX(Teilnehmer[Vorname],'VfL Winterbach 1'!A8))</f>
        <v>Silas</v>
      </c>
      <c r="D8" s="19">
        <f>IF($A8=" "," ",INDEX(Teilnehmer[Wurf 1],'VfL Winterbach 1'!$A8))</f>
        <v>9</v>
      </c>
      <c r="E8" s="20">
        <f>IF($A8=" "," ",INDEX(Teilnehmer[Wurf 2],'VfL Winterbach 1'!$A8))</f>
        <v>11</v>
      </c>
      <c r="F8" s="20">
        <f>IF($A8=" "," ",INDEX(Teilnehmer[Wurf 3],'VfL Winterbach 1'!$A8))</f>
        <v>9</v>
      </c>
      <c r="G8" s="20">
        <f>IF($A8=" "," ",INDEX(Teilnehmer[Wurf 4],'VfL Winterbach 1'!$A8))</f>
        <v>10</v>
      </c>
      <c r="H8" s="23">
        <f t="shared" si="3"/>
        <v>30</v>
      </c>
      <c r="I8" s="19">
        <f>IF($A8=" "," ",INDEX(Teilnehmer[Sprint 1],'VfL Winterbach 1'!$A8))</f>
        <v>8.6999999999999993</v>
      </c>
      <c r="J8" s="20">
        <f>IF($A8=" "," ",INDEX(Teilnehmer[Sprint 2],'VfL Winterbach 1'!$A8))</f>
        <v>8.8000000000000007</v>
      </c>
      <c r="K8" s="23">
        <f t="shared" si="1"/>
        <v>8.6999999999999993</v>
      </c>
      <c r="L8" s="20">
        <f>IF($A8=" "," ",INDEX(Teilnehmer[Stabweit 1],'VfL Winterbach 1'!$A8))</f>
        <v>12</v>
      </c>
      <c r="M8" s="20">
        <f>IF($A8=" "," ",INDEX(Teilnehmer[Stabweit 2],'VfL Winterbach 1'!$A8))</f>
        <v>0</v>
      </c>
      <c r="N8" s="20">
        <f>IF($A8=" "," ",INDEX(Teilnehmer[Stabweit 3],'VfL Winterbach 1'!$A8))</f>
        <v>11</v>
      </c>
      <c r="O8" s="21">
        <f t="shared" si="0"/>
        <v>23</v>
      </c>
      <c r="P8" s="19">
        <f>IF($A8=" "," ",INDEX(Teilnehmer[Staffel],'VfL Winterbach 1'!$A8))</f>
        <v>119</v>
      </c>
      <c r="Q8" s="51">
        <f>IF($A8=" "," ",INDEX(Teilnehmer[Springen 1],'VfL Winterbach 1'!$A8))</f>
        <v>7</v>
      </c>
      <c r="R8" s="47">
        <f>IF($A8=" "," ",INDEX(Teilnehmer[Springen 2],'VfL Winterbach 1'!$A8))</f>
        <v>7.2</v>
      </c>
      <c r="S8" s="54">
        <f t="shared" si="2"/>
        <v>7</v>
      </c>
    </row>
    <row r="9" spans="1:19" s="3" customFormat="1" x14ac:dyDescent="0.2">
      <c r="A9" s="38">
        <f>IF(ROWS($B$3:B9)&lt;=$A$1,INDEX(Teilnehmer[Nr.],_xlfn.AGGREGATE(15,3,(Teilnehmer[Team]='VfL Winterbach 1'!$B$1)/(Teilnehmer[Team]='VfL Winterbach 1'!$B$1)*ROW(Teilnehmer[Team])-ROW(Teilnehmer[[#Headers],[Team]]),ROWS('VfL Winterbach 1'!$B$3:B9)))," ")</f>
        <v>56</v>
      </c>
      <c r="B9" s="19" t="str">
        <f>IF(A9=" "," ",INDEX(Teilnehmer[Name],'VfL Winterbach 1'!A9))</f>
        <v>Wilson</v>
      </c>
      <c r="C9" s="27" t="str">
        <f>IF(A9=" "," ",INDEX(Teilnehmer[Vorname],'VfL Winterbach 1'!A9))</f>
        <v>Leon</v>
      </c>
      <c r="D9" s="19">
        <f>IF($A9=" "," ",INDEX(Teilnehmer[Wurf 1],'VfL Winterbach 1'!$A9))</f>
        <v>11</v>
      </c>
      <c r="E9" s="20">
        <f>IF($A9=" "," ",INDEX(Teilnehmer[Wurf 2],'VfL Winterbach 1'!$A9))</f>
        <v>13</v>
      </c>
      <c r="F9" s="20">
        <f>IF($A9=" "," ",INDEX(Teilnehmer[Wurf 3],'VfL Winterbach 1'!$A9))</f>
        <v>11</v>
      </c>
      <c r="G9" s="20">
        <f>IF($A9=" "," ",INDEX(Teilnehmer[Wurf 4],'VfL Winterbach 1'!$A9))</f>
        <v>13</v>
      </c>
      <c r="H9" s="23">
        <f t="shared" si="3"/>
        <v>37</v>
      </c>
      <c r="I9" s="19">
        <f>IF($A9=" "," ",INDEX(Teilnehmer[Sprint 1],'VfL Winterbach 1'!$A9))</f>
        <v>8.3000000000000007</v>
      </c>
      <c r="J9" s="20">
        <f>IF($A9=" "," ",INDEX(Teilnehmer[Sprint 2],'VfL Winterbach 1'!$A9))</f>
        <v>8.3000000000000007</v>
      </c>
      <c r="K9" s="23">
        <f t="shared" si="1"/>
        <v>8.3000000000000007</v>
      </c>
      <c r="L9" s="20">
        <f>IF($A9=" "," ",INDEX(Teilnehmer[Stabweit 1],'VfL Winterbach 1'!$A9))</f>
        <v>11</v>
      </c>
      <c r="M9" s="20">
        <f>IF($A9=" "," ",INDEX(Teilnehmer[Stabweit 2],'VfL Winterbach 1'!$A9))</f>
        <v>12</v>
      </c>
      <c r="N9" s="20">
        <f>IF($A9=" "," ",INDEX(Teilnehmer[Stabweit 3],'VfL Winterbach 1'!$A9))</f>
        <v>12</v>
      </c>
      <c r="O9" s="21">
        <f t="shared" si="0"/>
        <v>24</v>
      </c>
      <c r="P9" s="19">
        <f>IF($A9=" "," ",INDEX(Teilnehmer[Staffel],'VfL Winterbach 1'!$A9))</f>
        <v>119</v>
      </c>
      <c r="Q9" s="51">
        <f>IF($A9=" "," ",INDEX(Teilnehmer[Springen 1],'VfL Winterbach 1'!$A9))</f>
        <v>7.4</v>
      </c>
      <c r="R9" s="47">
        <f>IF($A9=" "," ",INDEX(Teilnehmer[Springen 2],'VfL Winterbach 1'!$A9))</f>
        <v>6.8</v>
      </c>
      <c r="S9" s="54">
        <f t="shared" si="2"/>
        <v>6.8</v>
      </c>
    </row>
    <row r="10" spans="1:19" s="3" customFormat="1" x14ac:dyDescent="0.2">
      <c r="A10" s="38">
        <f>IF(ROWS($B$3:B10)&lt;=$A$1,INDEX(Teilnehmer[Nr.],_xlfn.AGGREGATE(15,3,(Teilnehmer[Team]='VfL Winterbach 1'!$B$1)/(Teilnehmer[Team]='VfL Winterbach 1'!$B$1)*ROW(Teilnehmer[Team])-ROW(Teilnehmer[[#Headers],[Team]]),ROWS('VfL Winterbach 1'!$B$3:B10)))," ")</f>
        <v>57</v>
      </c>
      <c r="B10" s="19" t="str">
        <f>IF(A10=" "," ",INDEX(Teilnehmer[Name],'VfL Winterbach 1'!A10))</f>
        <v>Mischkin</v>
      </c>
      <c r="C10" s="27" t="str">
        <f>IF(A10=" "," ",INDEX(Teilnehmer[Vorname],'VfL Winterbach 1'!A10))</f>
        <v>Maximilian</v>
      </c>
      <c r="D10" s="19">
        <f>IF($A10=" "," ",INDEX(Teilnehmer[Wurf 1],'VfL Winterbach 1'!$A10))</f>
        <v>12</v>
      </c>
      <c r="E10" s="20">
        <f>IF($A10=" "," ",INDEX(Teilnehmer[Wurf 2],'VfL Winterbach 1'!$A10))</f>
        <v>12</v>
      </c>
      <c r="F10" s="20">
        <f>IF($A10=" "," ",INDEX(Teilnehmer[Wurf 3],'VfL Winterbach 1'!$A10))</f>
        <v>13</v>
      </c>
      <c r="G10" s="20">
        <f>IF($A10=" "," ",INDEX(Teilnehmer[Wurf 4],'VfL Winterbach 1'!$A10))</f>
        <v>13</v>
      </c>
      <c r="H10" s="23">
        <f t="shared" si="3"/>
        <v>38</v>
      </c>
      <c r="I10" s="19">
        <f>IF($A10=" "," ",INDEX(Teilnehmer[Sprint 1],'VfL Winterbach 1'!$A10))</f>
        <v>8.6</v>
      </c>
      <c r="J10" s="20">
        <f>IF($A10=" "," ",INDEX(Teilnehmer[Sprint 2],'VfL Winterbach 1'!$A10))</f>
        <v>8.5</v>
      </c>
      <c r="K10" s="23">
        <f t="shared" si="1"/>
        <v>8.5</v>
      </c>
      <c r="L10" s="20">
        <f>IF($A10=" "," ",INDEX(Teilnehmer[Stabweit 1],'VfL Winterbach 1'!$A10))</f>
        <v>10</v>
      </c>
      <c r="M10" s="20">
        <f>IF($A10=" "," ",INDEX(Teilnehmer[Stabweit 2],'VfL Winterbach 1'!$A10))</f>
        <v>10</v>
      </c>
      <c r="N10" s="20">
        <f>IF($A10=" "," ",INDEX(Teilnehmer[Stabweit 3],'VfL Winterbach 1'!$A10))</f>
        <v>9</v>
      </c>
      <c r="O10" s="21">
        <f t="shared" si="0"/>
        <v>20</v>
      </c>
      <c r="P10" s="19">
        <f>IF($A10=" "," ",INDEX(Teilnehmer[Staffel],'VfL Winterbach 1'!$A10))</f>
        <v>119</v>
      </c>
      <c r="Q10" s="51">
        <f>IF($A10=" "," ",INDEX(Teilnehmer[Springen 1],'VfL Winterbach 1'!$A10))</f>
        <v>6.1</v>
      </c>
      <c r="R10" s="47">
        <f>IF($A10=" "," ",INDEX(Teilnehmer[Springen 2],'VfL Winterbach 1'!$A10))</f>
        <v>6.9</v>
      </c>
      <c r="S10" s="54">
        <f t="shared" si="2"/>
        <v>6.1</v>
      </c>
    </row>
    <row r="11" spans="1:19" s="3" customFormat="1" x14ac:dyDescent="0.2">
      <c r="A11" s="38">
        <f>IF(ROWS($B$3:B11)&lt;=$A$1,INDEX(Teilnehmer[Nr.],_xlfn.AGGREGATE(15,3,(Teilnehmer[Team]='VfL Winterbach 1'!$B$1)/(Teilnehmer[Team]='VfL Winterbach 1'!$B$1)*ROW(Teilnehmer[Team])-ROW(Teilnehmer[[#Headers],[Team]]),ROWS('VfL Winterbach 1'!$B$3:B11)))," ")</f>
        <v>58</v>
      </c>
      <c r="B11" s="19" t="str">
        <f>IF(A11=" "," ",INDEX(Teilnehmer[Name],'VfL Winterbach 1'!A11))</f>
        <v>Schlender</v>
      </c>
      <c r="C11" s="27" t="str">
        <f>IF(A11=" "," ",INDEX(Teilnehmer[Vorname],'VfL Winterbach 1'!A11))</f>
        <v>Simon</v>
      </c>
      <c r="D11" s="19">
        <f>IF($A11=" "," ",INDEX(Teilnehmer[Wurf 1],'VfL Winterbach 1'!$A11))</f>
        <v>9</v>
      </c>
      <c r="E11" s="20">
        <f>IF($A11=" "," ",INDEX(Teilnehmer[Wurf 2],'VfL Winterbach 1'!$A11))</f>
        <v>9</v>
      </c>
      <c r="F11" s="20">
        <f>IF($A11=" "," ",INDEX(Teilnehmer[Wurf 3],'VfL Winterbach 1'!$A11))</f>
        <v>8</v>
      </c>
      <c r="G11" s="20">
        <f>IF($A11=" "," ",INDEX(Teilnehmer[Wurf 4],'VfL Winterbach 1'!$A11))</f>
        <v>8</v>
      </c>
      <c r="H11" s="23">
        <f t="shared" si="3"/>
        <v>26</v>
      </c>
      <c r="I11" s="19">
        <f>IF(A11=" "," ",INDEX(Teilnehmer[Sprint 1],'VfL Winterbach 1'!A11))</f>
        <v>8.6</v>
      </c>
      <c r="J11" s="20">
        <f>IF(A11=" "," ",INDEX(Teilnehmer[Sprint 2],'VfL Winterbach 1'!A11))</f>
        <v>8.8000000000000007</v>
      </c>
      <c r="K11" s="23">
        <f t="shared" si="1"/>
        <v>8.6</v>
      </c>
      <c r="L11" s="20">
        <f>IF($A11=" "," ",INDEX(Teilnehmer[Stabweit 1],'VfL Winterbach 1'!$A11))</f>
        <v>10</v>
      </c>
      <c r="M11" s="20">
        <f>IF($A11=" "," ",INDEX(Teilnehmer[Stabweit 2],'VfL Winterbach 1'!$A11))</f>
        <v>9</v>
      </c>
      <c r="N11" s="20">
        <f>IF($A11=" "," ",INDEX(Teilnehmer[Stabweit 3],'VfL Winterbach 1'!$A11))</f>
        <v>0</v>
      </c>
      <c r="O11" s="21">
        <f t="shared" si="0"/>
        <v>19</v>
      </c>
      <c r="P11" s="19">
        <f>IF($A11=" "," ",INDEX(Teilnehmer[Staffel],'VfL Winterbach 1'!$A11))</f>
        <v>119</v>
      </c>
      <c r="Q11" s="51">
        <f>IF($A11=" "," ",INDEX(Teilnehmer[Springen 1],'VfL Winterbach 1'!$A11))</f>
        <v>6.8</v>
      </c>
      <c r="R11" s="47">
        <f>IF($A11=" "," ",INDEX(Teilnehmer[Springen 2],'VfL Winterbach 1'!$A11))</f>
        <v>6.1</v>
      </c>
      <c r="S11" s="54">
        <f t="shared" si="2"/>
        <v>6.1</v>
      </c>
    </row>
    <row r="12" spans="1:19" s="3" customFormat="1" x14ac:dyDescent="0.2">
      <c r="A12" s="38">
        <f>IF(ROWS($B$3:B12)&lt;=$A$1,INDEX(Teilnehmer[Nr.],_xlfn.AGGREGATE(15,3,(Teilnehmer[Team]='VfL Winterbach 1'!$B$1)/(Teilnehmer[Team]='VfL Winterbach 1'!$B$1)*ROW(Teilnehmer[Team])-ROW(Teilnehmer[[#Headers],[Team]]),ROWS('VfL Winterbach 1'!$B$3:B12)))," ")</f>
        <v>68</v>
      </c>
      <c r="B12" s="19" t="str">
        <f>IF(A12=" "," ",INDEX(Teilnehmer[Name],'VfL Winterbach 1'!A12))</f>
        <v>Kühnle</v>
      </c>
      <c r="C12" s="27" t="str">
        <f>IF(A12=" "," ",INDEX(Teilnehmer[Vorname],'VfL Winterbach 1'!A12))</f>
        <v>Marie</v>
      </c>
      <c r="D12" s="19">
        <f>IF($A12=" "," ",INDEX(Teilnehmer[Wurf 1],'VfL Winterbach 1'!$A12))</f>
        <v>10</v>
      </c>
      <c r="E12" s="20">
        <f>IF($A12=" "," ",INDEX(Teilnehmer[Wurf 2],'VfL Winterbach 1'!$A12))</f>
        <v>9</v>
      </c>
      <c r="F12" s="20">
        <f>IF($A12=" "," ",INDEX(Teilnehmer[Wurf 3],'VfL Winterbach 1'!$A12))</f>
        <v>10</v>
      </c>
      <c r="G12" s="20">
        <f>IF($A12=" "," ",INDEX(Teilnehmer[Wurf 4],'VfL Winterbach 1'!$A12))</f>
        <v>12</v>
      </c>
      <c r="H12" s="23">
        <f t="shared" si="3"/>
        <v>32</v>
      </c>
      <c r="I12" s="19">
        <f>IF(A12=" "," ",INDEX(Teilnehmer[Sprint 1],'VfL Winterbach 1'!A12))</f>
        <v>9.5</v>
      </c>
      <c r="J12" s="20">
        <f>IF(A12=" "," ",INDEX(Teilnehmer[Sprint 2],'VfL Winterbach 1'!A12))</f>
        <v>9.3000000000000007</v>
      </c>
      <c r="K12" s="23">
        <f t="shared" si="1"/>
        <v>9.3000000000000007</v>
      </c>
      <c r="L12" s="20">
        <f>IF($A12=" "," ",INDEX(Teilnehmer[Stabweit 1],'VfL Winterbach 1'!$A12))</f>
        <v>10</v>
      </c>
      <c r="M12" s="20">
        <f>IF($A12=" "," ",INDEX(Teilnehmer[Stabweit 2],'VfL Winterbach 1'!$A12))</f>
        <v>10</v>
      </c>
      <c r="N12" s="20">
        <f>IF($A12=" "," ",INDEX(Teilnehmer[Stabweit 3],'VfL Winterbach 1'!$A12))</f>
        <v>10</v>
      </c>
      <c r="O12" s="21">
        <f t="shared" si="0"/>
        <v>20</v>
      </c>
      <c r="P12" s="19">
        <f>IF($A12=" "," ",INDEX(Teilnehmer[Staffel],'VfL Winterbach 1'!$A12))</f>
        <v>119</v>
      </c>
      <c r="Q12" s="51">
        <f>IF($A12=" "," ",INDEX(Teilnehmer[Springen 1],'VfL Winterbach 1'!$A12))</f>
        <v>6.3</v>
      </c>
      <c r="R12" s="47">
        <f>IF($A12=" "," ",INDEX(Teilnehmer[Springen 2],'VfL Winterbach 1'!$A12))</f>
        <v>7.9</v>
      </c>
      <c r="S12" s="54">
        <f t="shared" si="2"/>
        <v>6.3</v>
      </c>
    </row>
    <row r="13" spans="1:19" s="3" customFormat="1" x14ac:dyDescent="0.2">
      <c r="A13" s="38" t="str">
        <f>IF(ROWS($B$3:B13)&lt;=$A$1,INDEX(Teilnehmer[Nr.],_xlfn.AGGREGATE(15,3,(Teilnehmer[Team]='VfL Winterbach 1'!$B$1)/(Teilnehmer[Team]='VfL Winterbach 1'!$B$1)*ROW(Teilnehmer[Team])-ROW(Teilnehmer[[#Headers],[Team]]),ROWS('VfL Winterbach 1'!$B$3:B13)))," ")</f>
        <v xml:space="preserve"> </v>
      </c>
      <c r="B13" s="19" t="str">
        <f>IF(A13=" "," ",INDEX(Teilnehmer[Name],'VfL Winterbach 1'!A13))</f>
        <v xml:space="preserve"> </v>
      </c>
      <c r="C13" s="27" t="str">
        <f>IF(A13=" "," ",INDEX(Teilnehmer[Vorname],'VfL Winterbach 1'!A13))</f>
        <v xml:space="preserve"> </v>
      </c>
      <c r="D13" s="19" t="str">
        <f>IF($A13=" "," ",INDEX(Teilnehmer[Wurf 1],'VfL Winterbach 1'!$A13))</f>
        <v xml:space="preserve"> </v>
      </c>
      <c r="E13" s="20" t="str">
        <f>IF($A13=" "," ",INDEX(Teilnehmer[Wurf 2],'VfL Winterbach 1'!$A13))</f>
        <v xml:space="preserve"> </v>
      </c>
      <c r="F13" s="20" t="str">
        <f>IF($A13=" "," ",INDEX(Teilnehmer[Wurf 3],'VfL Winterbach 1'!$A13))</f>
        <v xml:space="preserve"> </v>
      </c>
      <c r="G13" s="20" t="str">
        <f>IF($A13=" "," ",INDEX(Teilnehmer[Wurf 4],'VfL Winterbach 1'!$A13))</f>
        <v xml:space="preserve"> </v>
      </c>
      <c r="H13" s="23" t="str">
        <f t="shared" si="3"/>
        <v xml:space="preserve"> </v>
      </c>
      <c r="I13" s="19" t="str">
        <f>IF(A13=" "," ",INDEX(Teilnehmer[Sprint 1],'VfL Winterbach 1'!A13))</f>
        <v xml:space="preserve"> </v>
      </c>
      <c r="J13" s="20" t="str">
        <f>IF(A13=" "," ",INDEX(Teilnehmer[Sprint 2],'VfL Winterbach 1'!A13))</f>
        <v xml:space="preserve"> </v>
      </c>
      <c r="K13" s="23" t="str">
        <f t="shared" si="1"/>
        <v xml:space="preserve"> </v>
      </c>
      <c r="L13" s="20" t="str">
        <f>IF($A13=" "," ",INDEX(Teilnehmer[Stabweit 1],'VfL Winterbach 1'!$A13))</f>
        <v xml:space="preserve"> </v>
      </c>
      <c r="M13" s="20" t="str">
        <f>IF($A13=" "," ",INDEX(Teilnehmer[Stabweit 2],'VfL Winterbach 1'!$A13))</f>
        <v xml:space="preserve"> </v>
      </c>
      <c r="N13" s="20" t="str">
        <f>IF($A13=" "," ",INDEX(Teilnehmer[Stabweit 3],'VfL Winterbach 1'!$A13))</f>
        <v xml:space="preserve"> </v>
      </c>
      <c r="O13" s="21" t="str">
        <f t="shared" si="0"/>
        <v xml:space="preserve"> </v>
      </c>
      <c r="P13" s="19" t="str">
        <f>IF($A13=" "," ",INDEX(Teilnehmer[Staffel],'VfL Winterbach 1'!$A13))</f>
        <v xml:space="preserve"> </v>
      </c>
      <c r="Q13" s="51" t="str">
        <f>IF($A13=" "," ",INDEX(Teilnehmer[Springen 1],'VfL Winterbach 1'!$A13))</f>
        <v xml:space="preserve"> </v>
      </c>
      <c r="R13" s="47" t="str">
        <f>IF($A13=" "," ",INDEX(Teilnehmer[Springen 2],'VfL Winterbach 1'!$A13))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224</v>
      </c>
      <c r="I14" s="30"/>
      <c r="J14" s="32"/>
      <c r="K14" s="33">
        <f>_xlfn.AGGREGATE(15,4,K3:K13,1) + _xlfn.AGGREGATE(15,4,K3:K13,2) + _xlfn.AGGREGATE(15,4,K3:K13,3) + _xlfn.AGGREGATE(15,4,K3:K13,4) + _xlfn.AGGREGATE(15,4,K3:K13,5) + _xlfn.AGGREGATE(15,4,K3:K13,6)</f>
        <v>49.800000000000004</v>
      </c>
      <c r="L14" s="32"/>
      <c r="M14" s="32"/>
      <c r="N14" s="32"/>
      <c r="O14" s="32">
        <f>_xlfn.AGGREGATE(14,4,O3:O13,1) + _xlfn.AGGREGATE(14,4,O3:O13,2) + _xlfn.AGGREGATE(14,4,O3:O13,3) + _xlfn.AGGREGATE(14,4,O3:O13,4) + _xlfn.AGGREGATE(14,4,O3:O13,5) + _xlfn.AGGREGATE(14,4,O3:O13,6)</f>
        <v>141</v>
      </c>
      <c r="P14" s="45">
        <f>MAX(P3:P13)</f>
        <v>119</v>
      </c>
      <c r="Q14" s="52"/>
      <c r="R14" s="49"/>
      <c r="S14" s="53">
        <f>_xlfn.AGGREGATE(15,4,S3:S13,1) + _xlfn.AGGREGATE(15,4,S3:S13,2) + _xlfn.AGGREGATE(15,4,S3:S13,3) + _xlfn.AGGREGATE(15,4,S3:S13,4) + _xlfn.AGGREGATE(15,4,S3:S13,5) + _xlfn.AGGREGATE(15,4,S3:S13,6)</f>
        <v>37.1</v>
      </c>
    </row>
    <row r="15" spans="1:19" s="3" customFormat="1" x14ac:dyDescent="0.2">
      <c r="A15" s="28" t="str">
        <f>IF(ROWS($B$3:B15)&lt;=$A$1,INDEX(Teilnehmer[Nr.],_xlfn.AGGREGATE(15,3,(Teilnehmer[Team]='VfL Winterbach 1'!$B$1)/(Teilnehmer[Team]='VfL Winterbach 1'!$B$1)*ROW(Teilnehmer[Team])-ROW(Teilnehmer[[#Headers],[Team]]),ROWS('VfL Winterbach 1'!$B$3:B15))),"")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phoneticPr fontId="1" type="noConversion"/>
  <conditionalFormatting sqref="N31:O67 A31:I67 A68:O1048576 A2:O2 A1:B1 A3:P3 P4:P13 A4:O30">
    <cfRule type="cellIs" dxfId="47" priority="6" operator="notEqual">
      <formula>""</formula>
    </cfRule>
  </conditionalFormatting>
  <conditionalFormatting sqref="D1">
    <cfRule type="cellIs" dxfId="46" priority="5" operator="notEqual">
      <formula>""</formula>
    </cfRule>
  </conditionalFormatting>
  <conditionalFormatting sqref="I1">
    <cfRule type="cellIs" dxfId="45" priority="4" operator="notEqual">
      <formula>""</formula>
    </cfRule>
  </conditionalFormatting>
  <conditionalFormatting sqref="S3:S13">
    <cfRule type="cellIs" dxfId="44" priority="2" operator="notEqual">
      <formula>""</formula>
    </cfRule>
  </conditionalFormatting>
  <conditionalFormatting sqref="S14">
    <cfRule type="cellIs" dxfId="4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erfassen'!D2:D201,'VfL Winterbach 2'!B1)</f>
        <v>7</v>
      </c>
      <c r="B1" s="36" t="s">
        <v>38</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IF(ROWS($B$3:B3)&lt;=$A$1,INDEX(Teilnehmer[Nr.],_xlfn.AGGREGATE(15,3,(Teilnehmer[Team]='VfL Winterbach 2'!$B$1)/(Teilnehmer[Team]='VfL Winterbach 2'!$B$1)*ROW(Teilnehmer[Team])-ROW(Teilnehmer[[#Headers],[Team]]),ROWS('VfL Winterbach 2'!$B$3:B3)))," ")</f>
        <v>59</v>
      </c>
      <c r="B3" s="19" t="str">
        <f>IF(A3=" "," ",INDEX(Teilnehmer[Name],'VfL Winterbach 2'!A3))</f>
        <v xml:space="preserve">Friedrich </v>
      </c>
      <c r="C3" s="27" t="str">
        <f>IF(A3=" "," ",INDEX(Teilnehmer[Vorname],'VfL Winterbach 2'!A3))</f>
        <v>Lisa</v>
      </c>
      <c r="D3" s="19">
        <f>IF($A3=" "," ",INDEX(Teilnehmer[Wurf 1],'VfL Winterbach 2'!$A3))</f>
        <v>9</v>
      </c>
      <c r="E3" s="20">
        <f>IF($A3=" "," ",INDEX(Teilnehmer[Wurf 2],'VfL Winterbach 2'!$A3))</f>
        <v>8</v>
      </c>
      <c r="F3" s="20">
        <f>IF($A3=" "," ",INDEX(Teilnehmer[Wurf 3],'VfL Winterbach 2'!$A3))</f>
        <v>9</v>
      </c>
      <c r="G3" s="20">
        <f>IF($A3=" "," ",INDEX(Teilnehmer[Wurf 4],'VfL Winterbach 2'!$A3))</f>
        <v>9</v>
      </c>
      <c r="H3" s="23">
        <f>IF($A3=" "," ",SUM(D3:G3)-MIN(D3:G3))</f>
        <v>27</v>
      </c>
      <c r="I3" s="19">
        <f>IF($A3=" "," ",INDEX(Teilnehmer[Sprint 1],'VfL Winterbach 2'!$A3))</f>
        <v>8.8000000000000007</v>
      </c>
      <c r="J3" s="20">
        <f>IF($A3=" "," ",INDEX(Teilnehmer[Sprint 2],'VfL Winterbach 2'!$A3))</f>
        <v>8.6999999999999993</v>
      </c>
      <c r="K3" s="23">
        <f>IF($A3=" "," ",MIN(I3:J3))</f>
        <v>8.6999999999999993</v>
      </c>
      <c r="L3" s="20">
        <f>IF($A3=" "," ",INDEX(Teilnehmer[Stabweit 1],'VfL Winterbach 2'!$A3))</f>
        <v>9</v>
      </c>
      <c r="M3" s="20">
        <f>IF($A3=" "," ",INDEX(Teilnehmer[Stabweit 2],'VfL Winterbach 2'!$A3))</f>
        <v>11</v>
      </c>
      <c r="N3" s="20">
        <f>IF($A3=" "," ",INDEX(Teilnehmer[Stabweit 3],'VfL Winterbach 2'!$A3))</f>
        <v>12</v>
      </c>
      <c r="O3" s="21">
        <f t="shared" ref="O3:O13" si="0">IF($A3=" "," ",SUM(L3:N3)-MIN(L3:N3))</f>
        <v>23</v>
      </c>
      <c r="P3" s="19">
        <f>IF($A3=" "," ",INDEX(Teilnehmer[Staffel],'VfL Winterbach 2'!$A3))</f>
        <v>105</v>
      </c>
      <c r="Q3" s="51">
        <f>IF($A3=" "," ",INDEX(Teilnehmer[Springen 1],'VfL Winterbach 2'!$A3))</f>
        <v>6.2</v>
      </c>
      <c r="R3" s="47">
        <f>IF($A3=" "," ",INDEX(Teilnehmer[Springen 2],'VfL Winterbach 2'!$A3))</f>
        <v>6.1</v>
      </c>
      <c r="S3" s="54">
        <f>IF($A3=" "," ",MIN(Q3:R3))</f>
        <v>6.1</v>
      </c>
    </row>
    <row r="4" spans="1:19" s="3" customFormat="1" x14ac:dyDescent="0.2">
      <c r="A4" s="38">
        <f>IF(ROWS($B$3:B4)&lt;=$A$1,INDEX(Teilnehmer[Nr.],_xlfn.AGGREGATE(15,3,(Teilnehmer[Team]='VfL Winterbach 2'!$B$1)/(Teilnehmer[Team]='VfL Winterbach 2'!$B$1)*ROW(Teilnehmer[Team])-ROW(Teilnehmer[[#Headers],[Team]]),ROWS('VfL Winterbach 2'!$B$3:B4)))," ")</f>
        <v>60</v>
      </c>
      <c r="B4" s="19" t="str">
        <f>IF(A4=" "," ",INDEX(Teilnehmer[Name],'VfL Winterbach 2'!A4))</f>
        <v>Rieger</v>
      </c>
      <c r="C4" s="27" t="str">
        <f>IF(A4=" "," ",INDEX(Teilnehmer[Vorname],'VfL Winterbach 2'!A4))</f>
        <v>Colin</v>
      </c>
      <c r="D4" s="19">
        <f>IF($A4=" "," ",INDEX(Teilnehmer[Wurf 1],'VfL Winterbach 2'!$A4))</f>
        <v>10</v>
      </c>
      <c r="E4" s="20">
        <f>IF($A4=" "," ",INDEX(Teilnehmer[Wurf 2],'VfL Winterbach 2'!$A4))</f>
        <v>10</v>
      </c>
      <c r="F4" s="20">
        <f>IF($A4=" "," ",INDEX(Teilnehmer[Wurf 3],'VfL Winterbach 2'!$A4))</f>
        <v>10</v>
      </c>
      <c r="G4" s="20">
        <f>IF($A4=" "," ",INDEX(Teilnehmer[Wurf 4],'VfL Winterbach 2'!$A4))</f>
        <v>9</v>
      </c>
      <c r="H4" s="23">
        <f>IF($A4=" "," ",SUM(D4:G4)-MIN(D4:G4))</f>
        <v>30</v>
      </c>
      <c r="I4" s="19">
        <f>IF($A4=" "," ",INDEX(Teilnehmer[Sprint 1],'VfL Winterbach 2'!$A4))</f>
        <v>8.8000000000000007</v>
      </c>
      <c r="J4" s="20">
        <f>IF($A4=" "," ",INDEX(Teilnehmer[Sprint 2],'VfL Winterbach 2'!$A4))</f>
        <v>8.6999999999999993</v>
      </c>
      <c r="K4" s="23">
        <f t="shared" ref="K4:K13" si="1">IF($A4=" "," ",MIN(I4:J4))</f>
        <v>8.6999999999999993</v>
      </c>
      <c r="L4" s="20">
        <f>IF($A4=" "," ",INDEX(Teilnehmer[Stabweit 1],'VfL Winterbach 2'!$A4))</f>
        <v>11</v>
      </c>
      <c r="M4" s="20">
        <f>IF($A4=" "," ",INDEX(Teilnehmer[Stabweit 2],'VfL Winterbach 2'!$A4))</f>
        <v>11</v>
      </c>
      <c r="N4" s="20">
        <f>IF($A4=" "," ",INDEX(Teilnehmer[Stabweit 3],'VfL Winterbach 2'!$A4))</f>
        <v>11</v>
      </c>
      <c r="O4" s="21">
        <f t="shared" si="0"/>
        <v>22</v>
      </c>
      <c r="P4" s="19">
        <f>IF($A4=" "," ",INDEX(Teilnehmer[Staffel],'VfL Winterbach 2'!$A4))</f>
        <v>105</v>
      </c>
      <c r="Q4" s="51">
        <f>IF($A4=" "," ",INDEX(Teilnehmer[Springen 1],'VfL Winterbach 2'!$A4))</f>
        <v>6.4</v>
      </c>
      <c r="R4" s="47">
        <f>IF($A4=" "," ",INDEX(Teilnehmer[Springen 2],'VfL Winterbach 2'!$A4))</f>
        <v>6.4</v>
      </c>
      <c r="S4" s="54">
        <f t="shared" ref="S4:S13" si="2">IF($A4=" "," ",MIN(Q4:R4))</f>
        <v>6.4</v>
      </c>
    </row>
    <row r="5" spans="1:19" s="3" customFormat="1" x14ac:dyDescent="0.2">
      <c r="A5" s="38">
        <f>IF(ROWS($B$3:B5)&lt;=$A$1,INDEX(Teilnehmer[Nr.],_xlfn.AGGREGATE(15,3,(Teilnehmer[Team]='VfL Winterbach 2'!$B$1)/(Teilnehmer[Team]='VfL Winterbach 2'!$B$1)*ROW(Teilnehmer[Team])-ROW(Teilnehmer[[#Headers],[Team]]),ROWS('VfL Winterbach 2'!$B$3:B5)))," ")</f>
        <v>61</v>
      </c>
      <c r="B5" s="19" t="str">
        <f>IF(A5=" "," ",INDEX(Teilnehmer[Name],'VfL Winterbach 2'!A5))</f>
        <v>Dilger</v>
      </c>
      <c r="C5" s="27" t="str">
        <f>IF(A5=" "," ",INDEX(Teilnehmer[Vorname],'VfL Winterbach 2'!A5))</f>
        <v>Paul</v>
      </c>
      <c r="D5" s="19">
        <f>IF($A5=" "," ",INDEX(Teilnehmer[Wurf 1],'VfL Winterbach 2'!$A5))</f>
        <v>8</v>
      </c>
      <c r="E5" s="20">
        <f>IF($A5=" "," ",INDEX(Teilnehmer[Wurf 2],'VfL Winterbach 2'!$A5))</f>
        <v>8</v>
      </c>
      <c r="F5" s="20">
        <f>IF($A5=" "," ",INDEX(Teilnehmer[Wurf 3],'VfL Winterbach 2'!$A5))</f>
        <v>8</v>
      </c>
      <c r="G5" s="20">
        <f>IF($A5=" "," ",INDEX(Teilnehmer[Wurf 4],'VfL Winterbach 2'!$A5))</f>
        <v>7</v>
      </c>
      <c r="H5" s="23">
        <f t="shared" ref="H5:H13" si="3">IF($A5=" "," ",SUM(D5:G5)-MIN(D5:G5))</f>
        <v>24</v>
      </c>
      <c r="I5" s="19">
        <f>IF($A5=" "," ",INDEX(Teilnehmer[Sprint 1],'VfL Winterbach 2'!$A5))</f>
        <v>9.6999999999999993</v>
      </c>
      <c r="J5" s="20">
        <f>IF($A5=" "," ",INDEX(Teilnehmer[Sprint 2],'VfL Winterbach 2'!$A5))</f>
        <v>9.5</v>
      </c>
      <c r="K5" s="23">
        <f t="shared" si="1"/>
        <v>9.5</v>
      </c>
      <c r="L5" s="20">
        <f>IF($A5=" "," ",INDEX(Teilnehmer[Stabweit 1],'VfL Winterbach 2'!$A5))</f>
        <v>10</v>
      </c>
      <c r="M5" s="20">
        <f>IF($A5=" "," ",INDEX(Teilnehmer[Stabweit 2],'VfL Winterbach 2'!$A5))</f>
        <v>10</v>
      </c>
      <c r="N5" s="20">
        <f>IF($A5=" "," ",INDEX(Teilnehmer[Stabweit 3],'VfL Winterbach 2'!$A5))</f>
        <v>10</v>
      </c>
      <c r="O5" s="21">
        <f t="shared" si="0"/>
        <v>20</v>
      </c>
      <c r="P5" s="19">
        <f>IF($A5=" "," ",INDEX(Teilnehmer[Staffel],'VfL Winterbach 2'!$A5))</f>
        <v>105</v>
      </c>
      <c r="Q5" s="51">
        <f>IF($A5=" "," ",INDEX(Teilnehmer[Springen 1],'VfL Winterbach 2'!$A5))</f>
        <v>6.5</v>
      </c>
      <c r="R5" s="47">
        <f>IF($A5=" "," ",INDEX(Teilnehmer[Springen 2],'VfL Winterbach 2'!$A5))</f>
        <v>6.6</v>
      </c>
      <c r="S5" s="54">
        <f t="shared" si="2"/>
        <v>6.5</v>
      </c>
    </row>
    <row r="6" spans="1:19" s="3" customFormat="1" x14ac:dyDescent="0.2">
      <c r="A6" s="38">
        <f>IF(ROWS($B$3:B6)&lt;=$A$1,INDEX(Teilnehmer[Nr.],_xlfn.AGGREGATE(15,3,(Teilnehmer[Team]='VfL Winterbach 2'!$B$1)/(Teilnehmer[Team]='VfL Winterbach 2'!$B$1)*ROW(Teilnehmer[Team])-ROW(Teilnehmer[[#Headers],[Team]]),ROWS('VfL Winterbach 2'!$B$3:B6)))," ")</f>
        <v>62</v>
      </c>
      <c r="B6" s="19" t="str">
        <f>IF(A6=" "," ",INDEX(Teilnehmer[Name],'VfL Winterbach 2'!A6))</f>
        <v>Rapp</v>
      </c>
      <c r="C6" s="27" t="str">
        <f>IF(A6=" "," ",INDEX(Teilnehmer[Vorname],'VfL Winterbach 2'!A6))</f>
        <v>Tobias</v>
      </c>
      <c r="D6" s="19">
        <f>IF($A6=" "," ",INDEX(Teilnehmer[Wurf 1],'VfL Winterbach 2'!$A6))</f>
        <v>6</v>
      </c>
      <c r="E6" s="20">
        <f>IF($A6=" "," ",INDEX(Teilnehmer[Wurf 2],'VfL Winterbach 2'!$A6))</f>
        <v>7</v>
      </c>
      <c r="F6" s="20">
        <f>IF($A6=" "," ",INDEX(Teilnehmer[Wurf 3],'VfL Winterbach 2'!$A6))</f>
        <v>7</v>
      </c>
      <c r="G6" s="20">
        <f>IF($A6=" "," ",INDEX(Teilnehmer[Wurf 4],'VfL Winterbach 2'!$A6))</f>
        <v>6</v>
      </c>
      <c r="H6" s="23">
        <f t="shared" si="3"/>
        <v>20</v>
      </c>
      <c r="I6" s="19">
        <f>IF($A6=" "," ",INDEX(Teilnehmer[Sprint 1],'VfL Winterbach 2'!$A6))</f>
        <v>10.199999999999999</v>
      </c>
      <c r="J6" s="20">
        <f>IF($A6=" "," ",INDEX(Teilnehmer[Sprint 2],'VfL Winterbach 2'!$A6))</f>
        <v>10.3</v>
      </c>
      <c r="K6" s="23">
        <f t="shared" si="1"/>
        <v>10.199999999999999</v>
      </c>
      <c r="L6" s="20">
        <f>IF($A6=" "," ",INDEX(Teilnehmer[Stabweit 1],'VfL Winterbach 2'!$A6))</f>
        <v>8</v>
      </c>
      <c r="M6" s="20">
        <f>IF($A6=" "," ",INDEX(Teilnehmer[Stabweit 2],'VfL Winterbach 2'!$A6))</f>
        <v>7</v>
      </c>
      <c r="N6" s="20">
        <f>IF($A6=" "," ",INDEX(Teilnehmer[Stabweit 3],'VfL Winterbach 2'!$A6))</f>
        <v>8</v>
      </c>
      <c r="O6" s="21">
        <f t="shared" si="0"/>
        <v>16</v>
      </c>
      <c r="P6" s="19">
        <f>IF($A6=" "," ",INDEX(Teilnehmer[Staffel],'VfL Winterbach 2'!$A6))</f>
        <v>105</v>
      </c>
      <c r="Q6" s="51">
        <f>IF($A6=" "," ",INDEX(Teilnehmer[Springen 1],'VfL Winterbach 2'!$A6))</f>
        <v>8.3000000000000007</v>
      </c>
      <c r="R6" s="47">
        <f>IF($A6=" "," ",INDEX(Teilnehmer[Springen 2],'VfL Winterbach 2'!$A6))</f>
        <v>7.4</v>
      </c>
      <c r="S6" s="54">
        <f t="shared" si="2"/>
        <v>7.4</v>
      </c>
    </row>
    <row r="7" spans="1:19" s="3" customFormat="1" x14ac:dyDescent="0.2">
      <c r="A7" s="38">
        <f>IF(ROWS($B$3:B7)&lt;=$A$1,INDEX(Teilnehmer[Nr.],_xlfn.AGGREGATE(15,3,(Teilnehmer[Team]='VfL Winterbach 2'!$B$1)/(Teilnehmer[Team]='VfL Winterbach 2'!$B$1)*ROW(Teilnehmer[Team])-ROW(Teilnehmer[[#Headers],[Team]]),ROWS('VfL Winterbach 2'!$B$3:B7)))," ")</f>
        <v>63</v>
      </c>
      <c r="B7" s="19" t="str">
        <f>IF(A7=" "," ",INDEX(Teilnehmer[Name],'VfL Winterbach 2'!A7))</f>
        <v>Rigos</v>
      </c>
      <c r="C7" s="27" t="str">
        <f>IF(A7=" "," ",INDEX(Teilnehmer[Vorname],'VfL Winterbach 2'!A7))</f>
        <v>Nicolas</v>
      </c>
      <c r="D7" s="19">
        <f>IF($A7=" "," ",INDEX(Teilnehmer[Wurf 1],'VfL Winterbach 2'!$A7))</f>
        <v>10</v>
      </c>
      <c r="E7" s="20">
        <f>IF($A7=" "," ",INDEX(Teilnehmer[Wurf 2],'VfL Winterbach 2'!$A7))</f>
        <v>9</v>
      </c>
      <c r="F7" s="20">
        <f>IF($A7=" "," ",INDEX(Teilnehmer[Wurf 3],'VfL Winterbach 2'!$A7))</f>
        <v>11</v>
      </c>
      <c r="G7" s="20">
        <f>IF($A7=" "," ",INDEX(Teilnehmer[Wurf 4],'VfL Winterbach 2'!$A7))</f>
        <v>11</v>
      </c>
      <c r="H7" s="23">
        <f t="shared" si="3"/>
        <v>32</v>
      </c>
      <c r="I7" s="19">
        <f>IF($A7=" "," ",INDEX(Teilnehmer[Sprint 1],'VfL Winterbach 2'!$A7))</f>
        <v>9.1</v>
      </c>
      <c r="J7" s="20">
        <f>IF($A7=" "," ",INDEX(Teilnehmer[Sprint 2],'VfL Winterbach 2'!$A7))</f>
        <v>9.5</v>
      </c>
      <c r="K7" s="23">
        <f t="shared" si="1"/>
        <v>9.1</v>
      </c>
      <c r="L7" s="20">
        <f>IF($A7=" "," ",INDEX(Teilnehmer[Stabweit 1],'VfL Winterbach 2'!$A7))</f>
        <v>9</v>
      </c>
      <c r="M7" s="20">
        <f>IF($A7=" "," ",INDEX(Teilnehmer[Stabweit 2],'VfL Winterbach 2'!$A7))</f>
        <v>10</v>
      </c>
      <c r="N7" s="20">
        <f>IF($A7=" "," ",INDEX(Teilnehmer[Stabweit 3],'VfL Winterbach 2'!$A7))</f>
        <v>9</v>
      </c>
      <c r="O7" s="21">
        <f t="shared" si="0"/>
        <v>19</v>
      </c>
      <c r="P7" s="19">
        <f>IF($A7=" "," ",INDEX(Teilnehmer[Staffel],'VfL Winterbach 2'!$A7))</f>
        <v>105</v>
      </c>
      <c r="Q7" s="51">
        <f>IF($A7=" "," ",INDEX(Teilnehmer[Springen 1],'VfL Winterbach 2'!$A7))</f>
        <v>6.9</v>
      </c>
      <c r="R7" s="47">
        <f>IF($A7=" "," ",INDEX(Teilnehmer[Springen 2],'VfL Winterbach 2'!$A7))</f>
        <v>6.6</v>
      </c>
      <c r="S7" s="54">
        <f t="shared" si="2"/>
        <v>6.6</v>
      </c>
    </row>
    <row r="8" spans="1:19" s="3" customFormat="1" x14ac:dyDescent="0.2">
      <c r="A8" s="38">
        <f>IF(ROWS($B$3:B8)&lt;=$A$1,INDEX(Teilnehmer[Nr.],_xlfn.AGGREGATE(15,3,(Teilnehmer[Team]='VfL Winterbach 2'!$B$1)/(Teilnehmer[Team]='VfL Winterbach 2'!$B$1)*ROW(Teilnehmer[Team])-ROW(Teilnehmer[[#Headers],[Team]]),ROWS('VfL Winterbach 2'!$B$3:B8)))," ")</f>
        <v>64</v>
      </c>
      <c r="B8" s="19" t="str">
        <f>IF(A8=" "," ",INDEX(Teilnehmer[Name],'VfL Winterbach 2'!A8))</f>
        <v>Maske</v>
      </c>
      <c r="C8" s="27" t="str">
        <f>IF(A8=" "," ",INDEX(Teilnehmer[Vorname],'VfL Winterbach 2'!A8))</f>
        <v>Melissa</v>
      </c>
      <c r="D8" s="19">
        <f>IF($A8=" "," ",INDEX(Teilnehmer[Wurf 1],'VfL Winterbach 2'!$A8))</f>
        <v>8</v>
      </c>
      <c r="E8" s="20">
        <f>IF($A8=" "," ",INDEX(Teilnehmer[Wurf 2],'VfL Winterbach 2'!$A8))</f>
        <v>6</v>
      </c>
      <c r="F8" s="20">
        <f>IF($A8=" "," ",INDEX(Teilnehmer[Wurf 3],'VfL Winterbach 2'!$A8))</f>
        <v>8</v>
      </c>
      <c r="G8" s="20">
        <f>IF($A8=" "," ",INDEX(Teilnehmer[Wurf 4],'VfL Winterbach 2'!$A8))</f>
        <v>7</v>
      </c>
      <c r="H8" s="23">
        <f t="shared" si="3"/>
        <v>23</v>
      </c>
      <c r="I8" s="19">
        <f>IF($A8=" "," ",INDEX(Teilnehmer[Sprint 1],'VfL Winterbach 2'!$A8))</f>
        <v>9.4</v>
      </c>
      <c r="J8" s="20">
        <f>IF($A8=" "," ",INDEX(Teilnehmer[Sprint 2],'VfL Winterbach 2'!$A8))</f>
        <v>9.9</v>
      </c>
      <c r="K8" s="23">
        <f t="shared" si="1"/>
        <v>9.4</v>
      </c>
      <c r="L8" s="20">
        <f>IF($A8=" "," ",INDEX(Teilnehmer[Stabweit 1],'VfL Winterbach 2'!$A8))</f>
        <v>7</v>
      </c>
      <c r="M8" s="20">
        <f>IF($A8=" "," ",INDEX(Teilnehmer[Stabweit 2],'VfL Winterbach 2'!$A8))</f>
        <v>9</v>
      </c>
      <c r="N8" s="20">
        <f>IF($A8=" "," ",INDEX(Teilnehmer[Stabweit 3],'VfL Winterbach 2'!$A8))</f>
        <v>8</v>
      </c>
      <c r="O8" s="21">
        <f t="shared" si="0"/>
        <v>17</v>
      </c>
      <c r="P8" s="19">
        <f>IF($A8=" "," ",INDEX(Teilnehmer[Staffel],'VfL Winterbach 2'!$A8))</f>
        <v>105</v>
      </c>
      <c r="Q8" s="51">
        <f>IF($A8=" "," ",INDEX(Teilnehmer[Springen 1],'VfL Winterbach 2'!$A8))</f>
        <v>6.3</v>
      </c>
      <c r="R8" s="47">
        <f>IF($A8=" "," ",INDEX(Teilnehmer[Springen 2],'VfL Winterbach 2'!$A8))</f>
        <v>6.4</v>
      </c>
      <c r="S8" s="54">
        <f t="shared" si="2"/>
        <v>6.3</v>
      </c>
    </row>
    <row r="9" spans="1:19" s="3" customFormat="1" x14ac:dyDescent="0.2">
      <c r="A9" s="38">
        <f>IF(ROWS($B$3:B9)&lt;=$A$1,INDEX(Teilnehmer[Nr.],_xlfn.AGGREGATE(15,3,(Teilnehmer[Team]='VfL Winterbach 2'!$B$1)/(Teilnehmer[Team]='VfL Winterbach 2'!$B$1)*ROW(Teilnehmer[Team])-ROW(Teilnehmer[[#Headers],[Team]]),ROWS('VfL Winterbach 2'!$B$3:B9)))," ")</f>
        <v>65</v>
      </c>
      <c r="B9" s="19" t="str">
        <f>IF(A9=" "," ",INDEX(Teilnehmer[Name],'VfL Winterbach 2'!A9))</f>
        <v>Berghold</v>
      </c>
      <c r="C9" s="27" t="str">
        <f>IF(A9=" "," ",INDEX(Teilnehmer[Vorname],'VfL Winterbach 2'!A9))</f>
        <v>Raphael</v>
      </c>
      <c r="D9" s="19">
        <f>IF($A9=" "," ",INDEX(Teilnehmer[Wurf 1],'VfL Winterbach 2'!$A9))</f>
        <v>12</v>
      </c>
      <c r="E9" s="20">
        <f>IF($A9=" "," ",INDEX(Teilnehmer[Wurf 2],'VfL Winterbach 2'!$A9))</f>
        <v>11</v>
      </c>
      <c r="F9" s="20">
        <f>IF($A9=" "," ",INDEX(Teilnehmer[Wurf 3],'VfL Winterbach 2'!$A9))</f>
        <v>11</v>
      </c>
      <c r="G9" s="20">
        <f>IF($A9=" "," ",INDEX(Teilnehmer[Wurf 4],'VfL Winterbach 2'!$A9))</f>
        <v>11</v>
      </c>
      <c r="H9" s="23">
        <f t="shared" si="3"/>
        <v>34</v>
      </c>
      <c r="I9" s="19">
        <f>IF($A9=" "," ",INDEX(Teilnehmer[Sprint 1],'VfL Winterbach 2'!$A9))</f>
        <v>9.6</v>
      </c>
      <c r="J9" s="20">
        <f>IF($A9=" "," ",INDEX(Teilnehmer[Sprint 2],'VfL Winterbach 2'!$A9))</f>
        <v>9.3000000000000007</v>
      </c>
      <c r="K9" s="23">
        <f t="shared" si="1"/>
        <v>9.3000000000000007</v>
      </c>
      <c r="L9" s="20">
        <f>IF($A9=" "," ",INDEX(Teilnehmer[Stabweit 1],'VfL Winterbach 2'!$A9))</f>
        <v>10</v>
      </c>
      <c r="M9" s="20">
        <f>IF($A9=" "," ",INDEX(Teilnehmer[Stabweit 2],'VfL Winterbach 2'!$A9))</f>
        <v>10</v>
      </c>
      <c r="N9" s="20">
        <f>IF($A9=" "," ",INDEX(Teilnehmer[Stabweit 3],'VfL Winterbach 2'!$A9))</f>
        <v>11</v>
      </c>
      <c r="O9" s="21">
        <f t="shared" si="0"/>
        <v>21</v>
      </c>
      <c r="P9" s="19">
        <f>IF($A9=" "," ",INDEX(Teilnehmer[Staffel],'VfL Winterbach 2'!$A9))</f>
        <v>105</v>
      </c>
      <c r="Q9" s="51">
        <f>IF($A9=" "," ",INDEX(Teilnehmer[Springen 1],'VfL Winterbach 2'!$A9))</f>
        <v>7.4</v>
      </c>
      <c r="R9" s="47">
        <f>IF($A9=" "," ",INDEX(Teilnehmer[Springen 2],'VfL Winterbach 2'!$A9))</f>
        <v>7.3</v>
      </c>
      <c r="S9" s="54">
        <f t="shared" si="2"/>
        <v>7.3</v>
      </c>
    </row>
    <row r="10" spans="1:19" s="3" customFormat="1" x14ac:dyDescent="0.2">
      <c r="A10" s="38" t="str">
        <f>IF(ROWS($B$3:B10)&lt;=$A$1,INDEX(Teilnehmer[Nr.],_xlfn.AGGREGATE(15,3,(Teilnehmer[Team]='VfL Winterbach 2'!$B$1)/(Teilnehmer[Team]='VfL Winterbach 2'!$B$1)*ROW(Teilnehmer[Team])-ROW(Teilnehmer[[#Headers],[Team]]),ROWS('VfL Winterbach 2'!$B$3:B10)))," ")</f>
        <v xml:space="preserve"> </v>
      </c>
      <c r="B10" s="19" t="str">
        <f>IF(A10=" "," ",INDEX(Teilnehmer[Name],'VfL Winterbach 2'!A10))</f>
        <v xml:space="preserve"> </v>
      </c>
      <c r="C10" s="27" t="str">
        <f>IF(A10=" "," ",INDEX(Teilnehmer[Vorname],'VfL Winterbach 2'!A10))</f>
        <v xml:space="preserve"> </v>
      </c>
      <c r="D10" s="19" t="str">
        <f>IF($A10=" "," ",INDEX(Teilnehmer[Wurf 1],'VfL Winterbach 2'!$A10))</f>
        <v xml:space="preserve"> </v>
      </c>
      <c r="E10" s="20" t="str">
        <f>IF($A10=" "," ",INDEX(Teilnehmer[Wurf 2],'VfL Winterbach 2'!$A10))</f>
        <v xml:space="preserve"> </v>
      </c>
      <c r="F10" s="20" t="str">
        <f>IF($A10=" "," ",INDEX(Teilnehmer[Wurf 3],'VfL Winterbach 2'!$A10))</f>
        <v xml:space="preserve"> </v>
      </c>
      <c r="G10" s="20" t="str">
        <f>IF($A10=" "," ",INDEX(Teilnehmer[Wurf 4],'VfL Winterbach 2'!$A10))</f>
        <v xml:space="preserve"> </v>
      </c>
      <c r="H10" s="23" t="str">
        <f t="shared" si="3"/>
        <v xml:space="preserve"> </v>
      </c>
      <c r="I10" s="19" t="str">
        <f>IF($A10=" "," ",INDEX(Teilnehmer[Sprint 1],'VfL Winterbach 2'!$A10))</f>
        <v xml:space="preserve"> </v>
      </c>
      <c r="J10" s="20" t="str">
        <f>IF($A10=" "," ",INDEX(Teilnehmer[Sprint 2],'VfL Winterbach 2'!$A10))</f>
        <v xml:space="preserve"> </v>
      </c>
      <c r="K10" s="23" t="str">
        <f t="shared" si="1"/>
        <v xml:space="preserve"> </v>
      </c>
      <c r="L10" s="20" t="str">
        <f>IF($A10=" "," ",INDEX(Teilnehmer[Stabweit 1],'VfL Winterbach 2'!$A10))</f>
        <v xml:space="preserve"> </v>
      </c>
      <c r="M10" s="20" t="str">
        <f>IF($A10=" "," ",INDEX(Teilnehmer[Stabweit 2],'VfL Winterbach 2'!$A10))</f>
        <v xml:space="preserve"> </v>
      </c>
      <c r="N10" s="20" t="str">
        <f>IF($A10=" "," ",INDEX(Teilnehmer[Stabweit 3],'VfL Winterbach 2'!$A10))</f>
        <v xml:space="preserve"> </v>
      </c>
      <c r="O10" s="21" t="str">
        <f t="shared" si="0"/>
        <v xml:space="preserve"> </v>
      </c>
      <c r="P10" s="19" t="str">
        <f>IF($A10=" "," ",INDEX(Teilnehmer[Staffel],'VfL Winterbach 2'!$A10))</f>
        <v xml:space="preserve"> </v>
      </c>
      <c r="Q10" s="51" t="str">
        <f>IF($A10=" "," ",INDEX(Teilnehmer[Springen 1],'VfL Winterbach 2'!$A10))</f>
        <v xml:space="preserve"> </v>
      </c>
      <c r="R10" s="47" t="str">
        <f>IF($A10=" "," ",INDEX(Teilnehmer[Springen 2],'VfL Winterbach 2'!$A10))</f>
        <v xml:space="preserve"> </v>
      </c>
      <c r="S10" s="54" t="str">
        <f t="shared" si="2"/>
        <v xml:space="preserve"> </v>
      </c>
    </row>
    <row r="11" spans="1:19" s="3" customFormat="1" x14ac:dyDescent="0.2">
      <c r="A11" s="38" t="str">
        <f>IF(ROWS($B$3:B11)&lt;=$A$1,INDEX(Teilnehmer[Nr.],_xlfn.AGGREGATE(15,3,(Teilnehmer[Team]='VfL Winterbach 2'!$B$1)/(Teilnehmer[Team]='VfL Winterbach 2'!$B$1)*ROW(Teilnehmer[Team])-ROW(Teilnehmer[[#Headers],[Team]]),ROWS('VfL Winterbach 2'!$B$3:B11)))," ")</f>
        <v xml:space="preserve"> </v>
      </c>
      <c r="B11" s="19" t="str">
        <f>IF(A11=" "," ",INDEX(Teilnehmer[Name],'VfL Winterbach 2'!A11))</f>
        <v xml:space="preserve"> </v>
      </c>
      <c r="C11" s="27" t="str">
        <f>IF(A11=" "," ",INDEX(Teilnehmer[Vorname],'VfL Winterbach 2'!A11))</f>
        <v xml:space="preserve"> </v>
      </c>
      <c r="D11" s="19" t="str">
        <f>IF($A11=" "," ",INDEX(Teilnehmer[Wurf 1],'VfL Winterbach 2'!$A11))</f>
        <v xml:space="preserve"> </v>
      </c>
      <c r="E11" s="20" t="str">
        <f>IF($A11=" "," ",INDEX(Teilnehmer[Wurf 2],'VfL Winterbach 2'!$A11))</f>
        <v xml:space="preserve"> </v>
      </c>
      <c r="F11" s="20" t="str">
        <f>IF($A11=" "," ",INDEX(Teilnehmer[Wurf 3],'VfL Winterbach 2'!$A11))</f>
        <v xml:space="preserve"> </v>
      </c>
      <c r="G11" s="20" t="str">
        <f>IF($A11=" "," ",INDEX(Teilnehmer[Wurf 4],'VfL Winterbach 2'!$A11))</f>
        <v xml:space="preserve"> </v>
      </c>
      <c r="H11" s="23" t="str">
        <f t="shared" si="3"/>
        <v xml:space="preserve"> </v>
      </c>
      <c r="I11" s="19" t="str">
        <f>IF(A11=" "," ",INDEX(Teilnehmer[Sprint 1],'VfL Winterbach 2'!A11))</f>
        <v xml:space="preserve"> </v>
      </c>
      <c r="J11" s="20" t="str">
        <f>IF(A11=" "," ",INDEX(Teilnehmer[Sprint 2],'VfL Winterbach 2'!A11))</f>
        <v xml:space="preserve"> </v>
      </c>
      <c r="K11" s="23" t="str">
        <f t="shared" si="1"/>
        <v xml:space="preserve"> </v>
      </c>
      <c r="L11" s="20" t="str">
        <f>IF($A11=" "," ",INDEX(Teilnehmer[Stabweit 1],'VfL Winterbach 2'!$A11))</f>
        <v xml:space="preserve"> </v>
      </c>
      <c r="M11" s="20" t="str">
        <f>IF($A11=" "," ",INDEX(Teilnehmer[Stabweit 2],'VfL Winterbach 2'!$A11))</f>
        <v xml:space="preserve"> </v>
      </c>
      <c r="N11" s="20" t="str">
        <f>IF($A11=" "," ",INDEX(Teilnehmer[Stabweit 3],'VfL Winterbach 2'!$A11))</f>
        <v xml:space="preserve"> </v>
      </c>
      <c r="O11" s="21" t="str">
        <f t="shared" si="0"/>
        <v xml:space="preserve"> </v>
      </c>
      <c r="P11" s="19" t="str">
        <f>IF($A11=" "," ",INDEX(Teilnehmer[Staffel],'VfL Winterbach 2'!$A11))</f>
        <v xml:space="preserve"> </v>
      </c>
      <c r="Q11" s="51" t="str">
        <f>IF($A11=" "," ",INDEX(Teilnehmer[Springen 1],'VfL Winterbach 2'!$A11))</f>
        <v xml:space="preserve"> </v>
      </c>
      <c r="R11" s="47" t="str">
        <f>IF($A11=" "," ",INDEX(Teilnehmer[Springen 2],'VfL Winterbach 2'!$A11))</f>
        <v xml:space="preserve"> </v>
      </c>
      <c r="S11" s="54" t="str">
        <f t="shared" si="2"/>
        <v xml:space="preserve"> </v>
      </c>
    </row>
    <row r="12" spans="1:19" s="3" customFormat="1" x14ac:dyDescent="0.2">
      <c r="A12" s="38" t="str">
        <f>IF(ROWS($B$3:B12)&lt;=$A$1,INDEX(Teilnehmer[Nr.],_xlfn.AGGREGATE(15,3,(Teilnehmer[Team]='VfL Winterbach 2'!$B$1)/(Teilnehmer[Team]='VfL Winterbach 2'!$B$1)*ROW(Teilnehmer[Team])-ROW(Teilnehmer[[#Headers],[Team]]),ROWS('VfL Winterbach 2'!$B$3:B12)))," ")</f>
        <v xml:space="preserve"> </v>
      </c>
      <c r="B12" s="19" t="str">
        <f>IF(A12=" "," ",INDEX(Teilnehmer[Name],'VfL Winterbach 2'!A12))</f>
        <v xml:space="preserve"> </v>
      </c>
      <c r="C12" s="27" t="str">
        <f>IF(A12=" "," ",INDEX(Teilnehmer[Vorname],'VfL Winterbach 2'!A12))</f>
        <v xml:space="preserve"> </v>
      </c>
      <c r="D12" s="19" t="str">
        <f>IF($A12=" "," ",INDEX(Teilnehmer[Wurf 1],'VfL Winterbach 2'!$A12))</f>
        <v xml:space="preserve"> </v>
      </c>
      <c r="E12" s="20" t="str">
        <f>IF($A12=" "," ",INDEX(Teilnehmer[Wurf 2],'VfL Winterbach 2'!$A12))</f>
        <v xml:space="preserve"> </v>
      </c>
      <c r="F12" s="20" t="str">
        <f>IF($A12=" "," ",INDEX(Teilnehmer[Wurf 3],'VfL Winterbach 2'!$A12))</f>
        <v xml:space="preserve"> </v>
      </c>
      <c r="G12" s="20" t="str">
        <f>IF($A12=" "," ",INDEX(Teilnehmer[Wurf 4],'VfL Winterbach 2'!$A12))</f>
        <v xml:space="preserve"> </v>
      </c>
      <c r="H12" s="23" t="str">
        <f t="shared" si="3"/>
        <v xml:space="preserve"> </v>
      </c>
      <c r="I12" s="19" t="str">
        <f>IF(A12=" "," ",INDEX(Teilnehmer[Sprint 1],'VfL Winterbach 2'!A12))</f>
        <v xml:space="preserve"> </v>
      </c>
      <c r="J12" s="20" t="str">
        <f>IF(A12=" "," ",INDEX(Teilnehmer[Sprint 2],'VfL Winterbach 2'!A12))</f>
        <v xml:space="preserve"> </v>
      </c>
      <c r="K12" s="23" t="str">
        <f t="shared" si="1"/>
        <v xml:space="preserve"> </v>
      </c>
      <c r="L12" s="20" t="str">
        <f>IF($A12=" "," ",INDEX(Teilnehmer[Stabweit 1],'VfL Winterbach 2'!$A12))</f>
        <v xml:space="preserve"> </v>
      </c>
      <c r="M12" s="20" t="str">
        <f>IF($A12=" "," ",INDEX(Teilnehmer[Stabweit 2],'VfL Winterbach 2'!$A12))</f>
        <v xml:space="preserve"> </v>
      </c>
      <c r="N12" s="20" t="str">
        <f>IF($A12=" "," ",INDEX(Teilnehmer[Stabweit 3],'VfL Winterbach 2'!$A12))</f>
        <v xml:space="preserve"> </v>
      </c>
      <c r="O12" s="21" t="str">
        <f t="shared" si="0"/>
        <v xml:space="preserve"> </v>
      </c>
      <c r="P12" s="19" t="str">
        <f>IF($A12=" "," ",INDEX(Teilnehmer[Staffel],'VfL Winterbach 2'!$A12))</f>
        <v xml:space="preserve"> </v>
      </c>
      <c r="Q12" s="51" t="str">
        <f>IF($A12=" "," ",INDEX(Teilnehmer[Springen 1],'VfL Winterbach 2'!$A12))</f>
        <v xml:space="preserve"> </v>
      </c>
      <c r="R12" s="47" t="str">
        <f>IF($A12=" "," ",INDEX(Teilnehmer[Springen 2],'VfL Winterbach 2'!$A12))</f>
        <v xml:space="preserve"> </v>
      </c>
      <c r="S12" s="54" t="str">
        <f t="shared" si="2"/>
        <v xml:space="preserve"> </v>
      </c>
    </row>
    <row r="13" spans="1:19" s="3" customFormat="1" x14ac:dyDescent="0.2">
      <c r="A13" s="38" t="str">
        <f>IF(ROWS($B$3:B13)&lt;=$A$1,INDEX(Teilnehmer[Nr.],_xlfn.AGGREGATE(15,3,(Teilnehmer[Team]='VfL Winterbach 2'!$B$1)/(Teilnehmer[Team]='VfL Winterbach 2'!$B$1)*ROW(Teilnehmer[Team])-ROW(Teilnehmer[[#Headers],[Team]]),ROWS('VfL Winterbach 2'!$B$3:B13)))," ")</f>
        <v xml:space="preserve"> </v>
      </c>
      <c r="B13" s="19" t="str">
        <f>IF(A13=" "," ",INDEX(Teilnehmer[Name],'VfL Winterbach 2'!A13))</f>
        <v xml:space="preserve"> </v>
      </c>
      <c r="C13" s="27" t="str">
        <f>IF(A13=" "," ",INDEX(Teilnehmer[Vorname],'VfL Winterbach 2'!A13))</f>
        <v xml:space="preserve"> </v>
      </c>
      <c r="D13" s="19" t="str">
        <f>IF($A13=" "," ",INDEX(Teilnehmer[Wurf 1],'VfL Winterbach 2'!$A13))</f>
        <v xml:space="preserve"> </v>
      </c>
      <c r="E13" s="20" t="str">
        <f>IF($A13=" "," ",INDEX(Teilnehmer[Wurf 2],'VfL Winterbach 2'!$A13))</f>
        <v xml:space="preserve"> </v>
      </c>
      <c r="F13" s="20" t="str">
        <f>IF($A13=" "," ",INDEX(Teilnehmer[Wurf 3],'VfL Winterbach 2'!$A13))</f>
        <v xml:space="preserve"> </v>
      </c>
      <c r="G13" s="20" t="str">
        <f>IF($A13=" "," ",INDEX(Teilnehmer[Wurf 4],'VfL Winterbach 2'!$A13))</f>
        <v xml:space="preserve"> </v>
      </c>
      <c r="H13" s="23" t="str">
        <f t="shared" si="3"/>
        <v xml:space="preserve"> </v>
      </c>
      <c r="I13" s="19" t="str">
        <f>IF(A13=" "," ",INDEX(Teilnehmer[Sprint 1],'VfL Winterbach 2'!A13))</f>
        <v xml:space="preserve"> </v>
      </c>
      <c r="J13" s="20" t="str">
        <f>IF(A13=" "," ",INDEX(Teilnehmer[Sprint 2],'VfL Winterbach 2'!A13))</f>
        <v xml:space="preserve"> </v>
      </c>
      <c r="K13" s="23" t="str">
        <f t="shared" si="1"/>
        <v xml:space="preserve"> </v>
      </c>
      <c r="L13" s="20" t="str">
        <f>IF($A13=" "," ",INDEX(Teilnehmer[Stabweit 1],'VfL Winterbach 2'!$A13))</f>
        <v xml:space="preserve"> </v>
      </c>
      <c r="M13" s="20" t="str">
        <f>IF($A13=" "," ",INDEX(Teilnehmer[Stabweit 2],'VfL Winterbach 2'!$A13))</f>
        <v xml:space="preserve"> </v>
      </c>
      <c r="N13" s="20" t="str">
        <f>IF($A13=" "," ",INDEX(Teilnehmer[Stabweit 3],'VfL Winterbach 2'!$A13))</f>
        <v xml:space="preserve"> </v>
      </c>
      <c r="O13" s="21" t="str">
        <f t="shared" si="0"/>
        <v xml:space="preserve"> </v>
      </c>
      <c r="P13" s="19" t="str">
        <f>IF($A13=" "," ",INDEX(Teilnehmer[Staffel],'VfL Winterbach 2'!$A13))</f>
        <v xml:space="preserve"> </v>
      </c>
      <c r="Q13" s="51" t="str">
        <f>IF($A13=" "," ",INDEX(Teilnehmer[Springen 1],'VfL Winterbach 2'!$A13))</f>
        <v xml:space="preserve"> </v>
      </c>
      <c r="R13" s="47" t="str">
        <f>IF($A13=" "," ",INDEX(Teilnehmer[Springen 2],'VfL Winterbach 2'!$A13))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170</v>
      </c>
      <c r="I14" s="30"/>
      <c r="J14" s="32"/>
      <c r="K14" s="33">
        <f>_xlfn.AGGREGATE(15,4,K3:K13,1) + _xlfn.AGGREGATE(15,4,K3:K13,2) + _xlfn.AGGREGATE(15,4,K3:K13,3) + _xlfn.AGGREGATE(15,4,K3:K13,4) + _xlfn.AGGREGATE(15,4,K3:K13,5) + _xlfn.AGGREGATE(15,4,K3:K13,6)</f>
        <v>54.699999999999996</v>
      </c>
      <c r="L14" s="32"/>
      <c r="M14" s="32"/>
      <c r="N14" s="32"/>
      <c r="O14" s="32">
        <f>_xlfn.AGGREGATE(14,4,O3:O13,1) + _xlfn.AGGREGATE(14,4,O3:O13,2) + _xlfn.AGGREGATE(14,4,O3:O13,3) + _xlfn.AGGREGATE(14,4,O3:O13,4) + _xlfn.AGGREGATE(14,4,O3:O13,5) + _xlfn.AGGREGATE(14,4,O3:O13,6)</f>
        <v>122</v>
      </c>
      <c r="P14" s="45">
        <f>MAX(P3:P13)</f>
        <v>105</v>
      </c>
      <c r="Q14" s="52"/>
      <c r="R14" s="49"/>
      <c r="S14" s="53">
        <f>_xlfn.AGGREGATE(15,4,S3:S13,1) + _xlfn.AGGREGATE(15,4,S3:S13,2) + _xlfn.AGGREGATE(15,4,S3:S13,3) + _xlfn.AGGREGATE(15,4,S3:S13,4) + _xlfn.AGGREGATE(15,4,S3:S13,5) + _xlfn.AGGREGATE(15,4,S3:S13,6)</f>
        <v>39.199999999999996</v>
      </c>
    </row>
    <row r="15" spans="1:19" s="3" customFormat="1" x14ac:dyDescent="0.2">
      <c r="A15" s="28" t="str">
        <f>IF(ROWS($B$3:B15)&lt;=$A$1,INDEX(Teilnehmer[Nr.],_xlfn.AGGREGATE(15,3,(Teilnehmer[Team]='VfL Winterbach 2'!$B$1)/(Teilnehmer[Team]='VfL Winterbach 2'!$B$1)*ROW(Teilnehmer[Team])-ROW(Teilnehmer[[#Headers],[Team]]),ROWS('VfL Winterbach 2'!$B$3:B15))),"")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42" priority="5" operator="notEqual">
      <formula>""</formula>
    </cfRule>
  </conditionalFormatting>
  <conditionalFormatting sqref="D1">
    <cfRule type="cellIs" dxfId="41" priority="4" operator="notEqual">
      <formula>""</formula>
    </cfRule>
  </conditionalFormatting>
  <conditionalFormatting sqref="I1">
    <cfRule type="cellIs" dxfId="40" priority="3" operator="notEqual">
      <formula>""</formula>
    </cfRule>
  </conditionalFormatting>
  <conditionalFormatting sqref="S3:S13">
    <cfRule type="cellIs" dxfId="39" priority="2" operator="notEqual">
      <formula>""</formula>
    </cfRule>
  </conditionalFormatting>
  <conditionalFormatting sqref="S14">
    <cfRule type="cellIs" dxfId="38"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erfassen'!D2:D201,'TSV Schmiden'!B1)</f>
        <v>7</v>
      </c>
      <c r="B1" s="36" t="s">
        <v>32</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IF(ROWS($B$3:B3)&lt;=$A$1,INDEX(Teilnehmer[Nr.],_xlfn.AGGREGATE(15,3,(Teilnehmer[Team]='TSV Schmiden'!$B$1)/(Teilnehmer[Team]='TSV Schmiden'!$B$1)*ROW(Teilnehmer[Team])-ROW(Teilnehmer[[#Headers],[Team]]),ROWS('TSV Schmiden'!$B$3:B3)))," ")</f>
        <v>1</v>
      </c>
      <c r="B3" s="19" t="str">
        <f>IF(A3=" "," ",INDEX(Teilnehmer[Name],'TSV Schmiden'!A3))</f>
        <v>Frey</v>
      </c>
      <c r="C3" s="27" t="str">
        <f>IF(A3=" "," ",INDEX(Teilnehmer[Vorname],'TSV Schmiden'!A3))</f>
        <v>Fabian</v>
      </c>
      <c r="D3" s="19">
        <f>IF($A3=" "," ",INDEX(Teilnehmer[Wurf 1],'TSV Schmiden'!$A3))</f>
        <v>15</v>
      </c>
      <c r="E3" s="20">
        <f>IF($A3=" "," ",INDEX(Teilnehmer[Wurf 2],'TSV Schmiden'!$A3))</f>
        <v>15</v>
      </c>
      <c r="F3" s="20">
        <f>IF($A3=" "," ",INDEX(Teilnehmer[Wurf 3],'TSV Schmiden'!$A3))</f>
        <v>14</v>
      </c>
      <c r="G3" s="20">
        <f>IF($A3=" "," ",INDEX(Teilnehmer[Wurf 4],'TSV Schmiden'!$A3))</f>
        <v>14</v>
      </c>
      <c r="H3" s="23">
        <f>IF($A3=" "," ",SUM(D3:G3)-MIN(D3:G3))</f>
        <v>44</v>
      </c>
      <c r="I3" s="19">
        <f>IF($A3=" "," ",INDEX(Teilnehmer[Sprint 1],'TSV Schmiden'!$A3))</f>
        <v>8.1999999999999993</v>
      </c>
      <c r="J3" s="20">
        <f>IF($A3=" "," ",INDEX(Teilnehmer[Sprint 2],'TSV Schmiden'!$A3))</f>
        <v>8.1999999999999993</v>
      </c>
      <c r="K3" s="23">
        <f>IF($A3=" "," ",MIN(I3:J3))</f>
        <v>8.1999999999999993</v>
      </c>
      <c r="L3" s="20">
        <f>IF($A3=" "," ",INDEX(Teilnehmer[Stabweit 1],'TSV Schmiden'!$A3))</f>
        <v>12</v>
      </c>
      <c r="M3" s="20">
        <f>IF($A3=" "," ",INDEX(Teilnehmer[Stabweit 2],'TSV Schmiden'!$A3))</f>
        <v>12</v>
      </c>
      <c r="N3" s="20">
        <f>IF($A3=" "," ",INDEX(Teilnehmer[Stabweit 3],'TSV Schmiden'!$A3))</f>
        <v>12</v>
      </c>
      <c r="O3" s="21">
        <f t="shared" ref="O3:O13" si="0">IF($A3=" "," ",SUM(L3:N3)-MIN(L3:N3))</f>
        <v>24</v>
      </c>
      <c r="P3" s="19">
        <f>IF($A3=" "," ",INDEX(Teilnehmer[Staffel],'TSV Schmiden'!$A3))</f>
        <v>116</v>
      </c>
      <c r="Q3" s="51">
        <f>IF($A3=" "," ",INDEX(Teilnehmer[Springen 1],'TSV Schmiden'!$A3))</f>
        <v>9</v>
      </c>
      <c r="R3" s="47">
        <f>IF($A3=" "," ",INDEX(Teilnehmer[Springen 2],'TSV Schmiden'!$A3))</f>
        <v>8.5</v>
      </c>
      <c r="S3" s="54">
        <f>IF($A3=" "," ",MIN(Q3:R3))</f>
        <v>8.5</v>
      </c>
    </row>
    <row r="4" spans="1:19" s="3" customFormat="1" x14ac:dyDescent="0.2">
      <c r="A4" s="38">
        <f>IF(ROWS($B$3:B4)&lt;=$A$1,INDEX(Teilnehmer[Nr.],_xlfn.AGGREGATE(15,3,(Teilnehmer[Team]='TSV Schmiden'!$B$1)/(Teilnehmer[Team]='TSV Schmiden'!$B$1)*ROW(Teilnehmer[Team])-ROW(Teilnehmer[[#Headers],[Team]]),ROWS('TSV Schmiden'!$B$3:B4)))," ")</f>
        <v>2</v>
      </c>
      <c r="B4" s="19" t="str">
        <f>IF(A4=" "," ",INDEX(Teilnehmer[Name],'TSV Schmiden'!A4))</f>
        <v>Calamita</v>
      </c>
      <c r="C4" s="27" t="str">
        <f>IF(A4=" "," ",INDEX(Teilnehmer[Vorname],'TSV Schmiden'!A4))</f>
        <v>Leandro</v>
      </c>
      <c r="D4" s="19">
        <f>IF($A4=" "," ",INDEX(Teilnehmer[Wurf 1],'TSV Schmiden'!$A4))</f>
        <v>11</v>
      </c>
      <c r="E4" s="20">
        <f>IF($A4=" "," ",INDEX(Teilnehmer[Wurf 2],'TSV Schmiden'!$A4))</f>
        <v>10</v>
      </c>
      <c r="F4" s="20">
        <f>IF($A4=" "," ",INDEX(Teilnehmer[Wurf 3],'TSV Schmiden'!$A4))</f>
        <v>12</v>
      </c>
      <c r="G4" s="20">
        <f>IF($A4=" "," ",INDEX(Teilnehmer[Wurf 4],'TSV Schmiden'!$A4))</f>
        <v>13</v>
      </c>
      <c r="H4" s="23">
        <f>IF($A4=" "," ",SUM(D4:G4)-MIN(D4:G4))</f>
        <v>36</v>
      </c>
      <c r="I4" s="19">
        <f>IF($A4=" "," ",INDEX(Teilnehmer[Sprint 1],'TSV Schmiden'!$A4))</f>
        <v>9</v>
      </c>
      <c r="J4" s="20">
        <f>IF($A4=" "," ",INDEX(Teilnehmer[Sprint 2],'TSV Schmiden'!$A4))</f>
        <v>8.5</v>
      </c>
      <c r="K4" s="23">
        <f t="shared" ref="K4:K13" si="1">IF($A4=" "," ",MIN(I4:J4))</f>
        <v>8.5</v>
      </c>
      <c r="L4" s="20">
        <f>IF($A4=" "," ",INDEX(Teilnehmer[Stabweit 1],'TSV Schmiden'!$A4))</f>
        <v>12</v>
      </c>
      <c r="M4" s="20">
        <f>IF($A4=" "," ",INDEX(Teilnehmer[Stabweit 2],'TSV Schmiden'!$A4))</f>
        <v>13</v>
      </c>
      <c r="N4" s="20">
        <f>IF($A4=" "," ",INDEX(Teilnehmer[Stabweit 3],'TSV Schmiden'!$A4))</f>
        <v>13</v>
      </c>
      <c r="O4" s="21">
        <f t="shared" si="0"/>
        <v>26</v>
      </c>
      <c r="P4" s="19">
        <f>IF($A4=" "," ",INDEX(Teilnehmer[Staffel],'TSV Schmiden'!$A4))</f>
        <v>116</v>
      </c>
      <c r="Q4" s="51">
        <f>IF($A4=" "," ",INDEX(Teilnehmer[Springen 1],'TSV Schmiden'!$A4))</f>
        <v>7.1</v>
      </c>
      <c r="R4" s="47">
        <f>IF($A4=" "," ",INDEX(Teilnehmer[Springen 2],'TSV Schmiden'!$A4))</f>
        <v>6.3</v>
      </c>
      <c r="S4" s="54">
        <f t="shared" ref="S4:S13" si="2">IF($A4=" "," ",MIN(Q4:R4))</f>
        <v>6.3</v>
      </c>
    </row>
    <row r="5" spans="1:19" s="3" customFormat="1" x14ac:dyDescent="0.2">
      <c r="A5" s="38">
        <f>IF(ROWS($B$3:B5)&lt;=$A$1,INDEX(Teilnehmer[Nr.],_xlfn.AGGREGATE(15,3,(Teilnehmer[Team]='TSV Schmiden'!$B$1)/(Teilnehmer[Team]='TSV Schmiden'!$B$1)*ROW(Teilnehmer[Team])-ROW(Teilnehmer[[#Headers],[Team]]),ROWS('TSV Schmiden'!$B$3:B5)))," ")</f>
        <v>3</v>
      </c>
      <c r="B5" s="19" t="str">
        <f>IF(A5=" "," ",INDEX(Teilnehmer[Name],'TSV Schmiden'!A5))</f>
        <v>Schubert</v>
      </c>
      <c r="C5" s="27" t="str">
        <f>IF(A5=" "," ",INDEX(Teilnehmer[Vorname],'TSV Schmiden'!A5))</f>
        <v>Mia</v>
      </c>
      <c r="D5" s="19">
        <f>IF($A5=" "," ",INDEX(Teilnehmer[Wurf 1],'TSV Schmiden'!$A5))</f>
        <v>7</v>
      </c>
      <c r="E5" s="20">
        <f>IF($A5=" "," ",INDEX(Teilnehmer[Wurf 2],'TSV Schmiden'!$A5))</f>
        <v>8</v>
      </c>
      <c r="F5" s="20">
        <f>IF($A5=" "," ",INDEX(Teilnehmer[Wurf 3],'TSV Schmiden'!$A5))</f>
        <v>7</v>
      </c>
      <c r="G5" s="20">
        <f>IF($A5=" "," ",INDEX(Teilnehmer[Wurf 4],'TSV Schmiden'!$A5))</f>
        <v>8</v>
      </c>
      <c r="H5" s="23">
        <f t="shared" ref="H5:H13" si="3">IF($A5=" "," ",SUM(D5:G5)-MIN(D5:G5))</f>
        <v>23</v>
      </c>
      <c r="I5" s="19">
        <f>IF($A5=" "," ",INDEX(Teilnehmer[Sprint 1],'TSV Schmiden'!$A5))</f>
        <v>9.5</v>
      </c>
      <c r="J5" s="20">
        <f>IF($A5=" "," ",INDEX(Teilnehmer[Sprint 2],'TSV Schmiden'!$A5))</f>
        <v>9.4</v>
      </c>
      <c r="K5" s="23">
        <f t="shared" si="1"/>
        <v>9.4</v>
      </c>
      <c r="L5" s="20">
        <f>IF($A5=" "," ",INDEX(Teilnehmer[Stabweit 1],'TSV Schmiden'!$A5))</f>
        <v>10</v>
      </c>
      <c r="M5" s="20">
        <f>IF($A5=" "," ",INDEX(Teilnehmer[Stabweit 2],'TSV Schmiden'!$A5))</f>
        <v>9</v>
      </c>
      <c r="N5" s="20">
        <f>IF($A5=" "," ",INDEX(Teilnehmer[Stabweit 3],'TSV Schmiden'!$A5))</f>
        <v>10</v>
      </c>
      <c r="O5" s="21">
        <f t="shared" si="0"/>
        <v>20</v>
      </c>
      <c r="P5" s="19">
        <f>IF($A5=" "," ",INDEX(Teilnehmer[Staffel],'TSV Schmiden'!$A5))</f>
        <v>116</v>
      </c>
      <c r="Q5" s="51">
        <f>IF($A5=" "," ",INDEX(Teilnehmer[Springen 1],'TSV Schmiden'!$A5))</f>
        <v>7</v>
      </c>
      <c r="R5" s="47">
        <f>IF($A5=" "," ",INDEX(Teilnehmer[Springen 2],'TSV Schmiden'!$A5))</f>
        <v>7.6</v>
      </c>
      <c r="S5" s="54">
        <f t="shared" si="2"/>
        <v>7</v>
      </c>
    </row>
    <row r="6" spans="1:19" s="3" customFormat="1" x14ac:dyDescent="0.2">
      <c r="A6" s="38">
        <f>IF(ROWS($B$3:B6)&lt;=$A$1,INDEX(Teilnehmer[Nr.],_xlfn.AGGREGATE(15,3,(Teilnehmer[Team]='TSV Schmiden'!$B$1)/(Teilnehmer[Team]='TSV Schmiden'!$B$1)*ROW(Teilnehmer[Team])-ROW(Teilnehmer[[#Headers],[Team]]),ROWS('TSV Schmiden'!$B$3:B6)))," ")</f>
        <v>4</v>
      </c>
      <c r="B6" s="19" t="str">
        <f>IF(A6=" "," ",INDEX(Teilnehmer[Name],'TSV Schmiden'!A6))</f>
        <v>Nwaka</v>
      </c>
      <c r="C6" s="27" t="str">
        <f>IF(A6=" "," ",INDEX(Teilnehmer[Vorname],'TSV Schmiden'!A6))</f>
        <v>Hugh</v>
      </c>
      <c r="D6" s="19">
        <f>IF($A6=" "," ",INDEX(Teilnehmer[Wurf 1],'TSV Schmiden'!$A6))</f>
        <v>14</v>
      </c>
      <c r="E6" s="20">
        <f>IF($A6=" "," ",INDEX(Teilnehmer[Wurf 2],'TSV Schmiden'!$A6))</f>
        <v>14</v>
      </c>
      <c r="F6" s="20">
        <f>IF($A6=" "," ",INDEX(Teilnehmer[Wurf 3],'TSV Schmiden'!$A6))</f>
        <v>15</v>
      </c>
      <c r="G6" s="20">
        <f>IF($A6=" "," ",INDEX(Teilnehmer[Wurf 4],'TSV Schmiden'!$A6))</f>
        <v>14</v>
      </c>
      <c r="H6" s="23">
        <f t="shared" si="3"/>
        <v>43</v>
      </c>
      <c r="I6" s="19">
        <f>IF($A6=" "," ",INDEX(Teilnehmer[Sprint 1],'TSV Schmiden'!$A6))</f>
        <v>8.3000000000000007</v>
      </c>
      <c r="J6" s="20">
        <f>IF($A6=" "," ",INDEX(Teilnehmer[Sprint 2],'TSV Schmiden'!$A6))</f>
        <v>8.1999999999999993</v>
      </c>
      <c r="K6" s="23">
        <f t="shared" si="1"/>
        <v>8.1999999999999993</v>
      </c>
      <c r="L6" s="20">
        <f>IF($A6=" "," ",INDEX(Teilnehmer[Stabweit 1],'TSV Schmiden'!$A6))</f>
        <v>11</v>
      </c>
      <c r="M6" s="20">
        <f>IF($A6=" "," ",INDEX(Teilnehmer[Stabweit 2],'TSV Schmiden'!$A6))</f>
        <v>11</v>
      </c>
      <c r="N6" s="20">
        <f>IF($A6=" "," ",INDEX(Teilnehmer[Stabweit 3],'TSV Schmiden'!$A6))</f>
        <v>11</v>
      </c>
      <c r="O6" s="21">
        <f t="shared" si="0"/>
        <v>22</v>
      </c>
      <c r="P6" s="19">
        <f>IF($A6=" "," ",INDEX(Teilnehmer[Staffel],'TSV Schmiden'!$A6))</f>
        <v>116</v>
      </c>
      <c r="Q6" s="51">
        <f>IF($A6=" "," ",INDEX(Teilnehmer[Springen 1],'TSV Schmiden'!$A6))</f>
        <v>5.9</v>
      </c>
      <c r="R6" s="47">
        <f>IF($A6=" "," ",INDEX(Teilnehmer[Springen 2],'TSV Schmiden'!$A6))</f>
        <v>5.7</v>
      </c>
      <c r="S6" s="54">
        <f t="shared" si="2"/>
        <v>5.7</v>
      </c>
    </row>
    <row r="7" spans="1:19" s="3" customFormat="1" x14ac:dyDescent="0.2">
      <c r="A7" s="38">
        <f>IF(ROWS($B$3:B7)&lt;=$A$1,INDEX(Teilnehmer[Nr.],_xlfn.AGGREGATE(15,3,(Teilnehmer[Team]='TSV Schmiden'!$B$1)/(Teilnehmer[Team]='TSV Schmiden'!$B$1)*ROW(Teilnehmer[Team])-ROW(Teilnehmer[[#Headers],[Team]]),ROWS('TSV Schmiden'!$B$3:B7)))," ")</f>
        <v>5</v>
      </c>
      <c r="B7" s="19" t="str">
        <f>IF(A7=" "," ",INDEX(Teilnehmer[Name],'TSV Schmiden'!A7))</f>
        <v>Alzoubi</v>
      </c>
      <c r="C7" s="27" t="str">
        <f>IF(A7=" "," ",INDEX(Teilnehmer[Vorname],'TSV Schmiden'!A7))</f>
        <v>Musaab</v>
      </c>
      <c r="D7" s="19">
        <f>IF($A7=" "," ",INDEX(Teilnehmer[Wurf 1],'TSV Schmiden'!$A7))</f>
        <v>8</v>
      </c>
      <c r="E7" s="20">
        <f>IF($A7=" "," ",INDEX(Teilnehmer[Wurf 2],'TSV Schmiden'!$A7))</f>
        <v>9</v>
      </c>
      <c r="F7" s="20">
        <f>IF($A7=" "," ",INDEX(Teilnehmer[Wurf 3],'TSV Schmiden'!$A7))</f>
        <v>9</v>
      </c>
      <c r="G7" s="20">
        <f>IF($A7=" "," ",INDEX(Teilnehmer[Wurf 4],'TSV Schmiden'!$A7))</f>
        <v>10</v>
      </c>
      <c r="H7" s="23">
        <f t="shared" si="3"/>
        <v>28</v>
      </c>
      <c r="I7" s="19">
        <f>IF($A7=" "," ",INDEX(Teilnehmer[Sprint 1],'TSV Schmiden'!$A7))</f>
        <v>9</v>
      </c>
      <c r="J7" s="20">
        <f>IF($A7=" "," ",INDEX(Teilnehmer[Sprint 2],'TSV Schmiden'!$A7))</f>
        <v>8.6999999999999993</v>
      </c>
      <c r="K7" s="23">
        <f t="shared" si="1"/>
        <v>8.6999999999999993</v>
      </c>
      <c r="L7" s="20">
        <f>IF($A7=" "," ",INDEX(Teilnehmer[Stabweit 1],'TSV Schmiden'!$A7))</f>
        <v>10</v>
      </c>
      <c r="M7" s="20">
        <f>IF($A7=" "," ",INDEX(Teilnehmer[Stabweit 2],'TSV Schmiden'!$A7))</f>
        <v>10</v>
      </c>
      <c r="N7" s="20">
        <f>IF($A7=" "," ",INDEX(Teilnehmer[Stabweit 3],'TSV Schmiden'!$A7))</f>
        <v>10</v>
      </c>
      <c r="O7" s="21">
        <f t="shared" si="0"/>
        <v>20</v>
      </c>
      <c r="P7" s="19">
        <f>IF($A7=" "," ",INDEX(Teilnehmer[Staffel],'TSV Schmiden'!$A7))</f>
        <v>116</v>
      </c>
      <c r="Q7" s="51">
        <f>IF($A7=" "," ",INDEX(Teilnehmer[Springen 1],'TSV Schmiden'!$A7))</f>
        <v>7.8</v>
      </c>
      <c r="R7" s="47">
        <f>IF($A7=" "," ",INDEX(Teilnehmer[Springen 2],'TSV Schmiden'!$A7))</f>
        <v>7</v>
      </c>
      <c r="S7" s="54">
        <f t="shared" si="2"/>
        <v>7</v>
      </c>
    </row>
    <row r="8" spans="1:19" s="3" customFormat="1" x14ac:dyDescent="0.2">
      <c r="A8" s="38">
        <f>IF(ROWS($B$3:B8)&lt;=$A$1,INDEX(Teilnehmer[Nr.],_xlfn.AGGREGATE(15,3,(Teilnehmer[Team]='TSV Schmiden'!$B$1)/(Teilnehmer[Team]='TSV Schmiden'!$B$1)*ROW(Teilnehmer[Team])-ROW(Teilnehmer[[#Headers],[Team]]),ROWS('TSV Schmiden'!$B$3:B8)))," ")</f>
        <v>6</v>
      </c>
      <c r="B8" s="19" t="str">
        <f>IF(A8=" "," ",INDEX(Teilnehmer[Name],'TSV Schmiden'!A8))</f>
        <v>Weber</v>
      </c>
      <c r="C8" s="27" t="str">
        <f>IF(A8=" "," ",INDEX(Teilnehmer[Vorname],'TSV Schmiden'!A8))</f>
        <v>Pauline</v>
      </c>
      <c r="D8" s="19">
        <f>IF($A8=" "," ",INDEX(Teilnehmer[Wurf 1],'TSV Schmiden'!$A8))</f>
        <v>9</v>
      </c>
      <c r="E8" s="20">
        <f>IF($A8=" "," ",INDEX(Teilnehmer[Wurf 2],'TSV Schmiden'!$A8))</f>
        <v>10</v>
      </c>
      <c r="F8" s="20">
        <f>IF($A8=" "," ",INDEX(Teilnehmer[Wurf 3],'TSV Schmiden'!$A8))</f>
        <v>9</v>
      </c>
      <c r="G8" s="20">
        <f>IF($A8=" "," ",INDEX(Teilnehmer[Wurf 4],'TSV Schmiden'!$A8))</f>
        <v>10</v>
      </c>
      <c r="H8" s="23">
        <f t="shared" si="3"/>
        <v>29</v>
      </c>
      <c r="I8" s="19">
        <f>IF($A8=" "," ",INDEX(Teilnehmer[Sprint 1],'TSV Schmiden'!$A8))</f>
        <v>9</v>
      </c>
      <c r="J8" s="20">
        <f>IF($A8=" "," ",INDEX(Teilnehmer[Sprint 2],'TSV Schmiden'!$A8))</f>
        <v>9.1</v>
      </c>
      <c r="K8" s="23">
        <f t="shared" si="1"/>
        <v>9</v>
      </c>
      <c r="L8" s="20">
        <f>IF($A8=" "," ",INDEX(Teilnehmer[Stabweit 1],'TSV Schmiden'!$A8))</f>
        <v>6</v>
      </c>
      <c r="M8" s="20">
        <f>IF($A8=" "," ",INDEX(Teilnehmer[Stabweit 2],'TSV Schmiden'!$A8))</f>
        <v>9</v>
      </c>
      <c r="N8" s="20">
        <f>IF($A8=" "," ",INDEX(Teilnehmer[Stabweit 3],'TSV Schmiden'!$A8))</f>
        <v>7</v>
      </c>
      <c r="O8" s="21">
        <f t="shared" si="0"/>
        <v>16</v>
      </c>
      <c r="P8" s="19">
        <f>IF($A8=" "," ",INDEX(Teilnehmer[Staffel],'TSV Schmiden'!$A8))</f>
        <v>116</v>
      </c>
      <c r="Q8" s="51">
        <f>IF($A8=" "," ",INDEX(Teilnehmer[Springen 1],'TSV Schmiden'!$A8))</f>
        <v>7.8</v>
      </c>
      <c r="R8" s="47">
        <f>IF($A8=" "," ",INDEX(Teilnehmer[Springen 2],'TSV Schmiden'!$A8))</f>
        <v>8</v>
      </c>
      <c r="S8" s="54">
        <f t="shared" si="2"/>
        <v>7.8</v>
      </c>
    </row>
    <row r="9" spans="1:19" s="3" customFormat="1" x14ac:dyDescent="0.2">
      <c r="A9" s="38">
        <f>IF(ROWS($B$3:B9)&lt;=$A$1,INDEX(Teilnehmer[Nr.],_xlfn.AGGREGATE(15,3,(Teilnehmer[Team]='TSV Schmiden'!$B$1)/(Teilnehmer[Team]='TSV Schmiden'!$B$1)*ROW(Teilnehmer[Team])-ROW(Teilnehmer[[#Headers],[Team]]),ROWS('TSV Schmiden'!$B$3:B9)))," ")</f>
        <v>69</v>
      </c>
      <c r="B9" s="19" t="str">
        <f>IF(A9=" "," ",INDEX(Teilnehmer[Name],'TSV Schmiden'!A9))</f>
        <v>Heinen</v>
      </c>
      <c r="C9" s="27" t="str">
        <f>IF(A9=" "," ",INDEX(Teilnehmer[Vorname],'TSV Schmiden'!A9))</f>
        <v>Leonie</v>
      </c>
      <c r="D9" s="19">
        <f>IF($A9=" "," ",INDEX(Teilnehmer[Wurf 1],'TSV Schmiden'!$A9))</f>
        <v>8</v>
      </c>
      <c r="E9" s="20">
        <f>IF($A9=" "," ",INDEX(Teilnehmer[Wurf 2],'TSV Schmiden'!$A9))</f>
        <v>8</v>
      </c>
      <c r="F9" s="20">
        <f>IF($A9=" "," ",INDEX(Teilnehmer[Wurf 3],'TSV Schmiden'!$A9))</f>
        <v>9</v>
      </c>
      <c r="G9" s="20">
        <f>IF($A9=" "," ",INDEX(Teilnehmer[Wurf 4],'TSV Schmiden'!$A9))</f>
        <v>9</v>
      </c>
      <c r="H9" s="23">
        <f t="shared" si="3"/>
        <v>26</v>
      </c>
      <c r="I9" s="19">
        <f>IF($A9=" "," ",INDEX(Teilnehmer[Sprint 1],'TSV Schmiden'!$A9))</f>
        <v>9.1</v>
      </c>
      <c r="J9" s="20">
        <f>IF($A9=" "," ",INDEX(Teilnehmer[Sprint 2],'TSV Schmiden'!$A9))</f>
        <v>9</v>
      </c>
      <c r="K9" s="23">
        <f t="shared" si="1"/>
        <v>9</v>
      </c>
      <c r="L9" s="20">
        <f>IF($A9=" "," ",INDEX(Teilnehmer[Stabweit 1],'TSV Schmiden'!$A9))</f>
        <v>9</v>
      </c>
      <c r="M9" s="20">
        <f>IF($A9=" "," ",INDEX(Teilnehmer[Stabweit 2],'TSV Schmiden'!$A9))</f>
        <v>8</v>
      </c>
      <c r="N9" s="20">
        <f>IF($A9=" "," ",INDEX(Teilnehmer[Stabweit 3],'TSV Schmiden'!$A9))</f>
        <v>9</v>
      </c>
      <c r="O9" s="21">
        <f t="shared" si="0"/>
        <v>18</v>
      </c>
      <c r="P9" s="19">
        <f>IF($A9=" "," ",INDEX(Teilnehmer[Staffel],'TSV Schmiden'!$A9))</f>
        <v>116</v>
      </c>
      <c r="Q9" s="51">
        <f>IF($A9=" "," ",INDEX(Teilnehmer[Springen 1],'TSV Schmiden'!$A9))</f>
        <v>8.8000000000000007</v>
      </c>
      <c r="R9" s="47">
        <f>IF($A9=" "," ",INDEX(Teilnehmer[Springen 2],'TSV Schmiden'!$A9))</f>
        <v>7.8</v>
      </c>
      <c r="S9" s="54">
        <f t="shared" si="2"/>
        <v>7.8</v>
      </c>
    </row>
    <row r="10" spans="1:19" s="3" customFormat="1" x14ac:dyDescent="0.2">
      <c r="A10" s="38" t="str">
        <f>IF(ROWS($B$3:B10)&lt;=$A$1,INDEX(Teilnehmer[Nr.],_xlfn.AGGREGATE(15,3,(Teilnehmer[Team]='TSV Schmiden'!$B$1)/(Teilnehmer[Team]='TSV Schmiden'!$B$1)*ROW(Teilnehmer[Team])-ROW(Teilnehmer[[#Headers],[Team]]),ROWS('TSV Schmiden'!$B$3:B10)))," ")</f>
        <v xml:space="preserve"> </v>
      </c>
      <c r="B10" s="19" t="str">
        <f>IF(A10=" "," ",INDEX(Teilnehmer[Name],'TSV Schmiden'!A10))</f>
        <v xml:space="preserve"> </v>
      </c>
      <c r="C10" s="27" t="str">
        <f>IF(A10=" "," ",INDEX(Teilnehmer[Vorname],'TSV Schmiden'!A10))</f>
        <v xml:space="preserve"> </v>
      </c>
      <c r="D10" s="19" t="str">
        <f>IF($A10=" "," ",INDEX(Teilnehmer[Wurf 1],'TSV Schmiden'!$A10))</f>
        <v xml:space="preserve"> </v>
      </c>
      <c r="E10" s="20" t="str">
        <f>IF($A10=" "," ",INDEX(Teilnehmer[Wurf 2],'TSV Schmiden'!$A10))</f>
        <v xml:space="preserve"> </v>
      </c>
      <c r="F10" s="20" t="str">
        <f>IF($A10=" "," ",INDEX(Teilnehmer[Wurf 3],'TSV Schmiden'!$A10))</f>
        <v xml:space="preserve"> </v>
      </c>
      <c r="G10" s="20" t="str">
        <f>IF($A10=" "," ",INDEX(Teilnehmer[Wurf 4],'TSV Schmiden'!$A10))</f>
        <v xml:space="preserve"> </v>
      </c>
      <c r="H10" s="23" t="str">
        <f t="shared" si="3"/>
        <v xml:space="preserve"> </v>
      </c>
      <c r="I10" s="19" t="str">
        <f>IF($A10=" "," ",INDEX(Teilnehmer[Sprint 1],'TSV Schmiden'!$A10))</f>
        <v xml:space="preserve"> </v>
      </c>
      <c r="J10" s="20" t="str">
        <f>IF($A10=" "," ",INDEX(Teilnehmer[Sprint 2],'TSV Schmiden'!$A10))</f>
        <v xml:space="preserve"> </v>
      </c>
      <c r="K10" s="23" t="str">
        <f t="shared" si="1"/>
        <v xml:space="preserve"> </v>
      </c>
      <c r="L10" s="20" t="str">
        <f>IF($A10=" "," ",INDEX(Teilnehmer[Stabweit 1],'TSV Schmiden'!$A10))</f>
        <v xml:space="preserve"> </v>
      </c>
      <c r="M10" s="20" t="str">
        <f>IF($A10=" "," ",INDEX(Teilnehmer[Stabweit 2],'TSV Schmiden'!$A10))</f>
        <v xml:space="preserve"> </v>
      </c>
      <c r="N10" s="20" t="str">
        <f>IF($A10=" "," ",INDEX(Teilnehmer[Stabweit 3],'TSV Schmiden'!$A10))</f>
        <v xml:space="preserve"> </v>
      </c>
      <c r="O10" s="21" t="str">
        <f t="shared" si="0"/>
        <v xml:space="preserve"> </v>
      </c>
      <c r="P10" s="19" t="str">
        <f>IF($A10=" "," ",INDEX(Teilnehmer[Staffel],'TSV Schmiden'!$A10))</f>
        <v xml:space="preserve"> </v>
      </c>
      <c r="Q10" s="51" t="str">
        <f>IF($A10=" "," ",INDEX(Teilnehmer[Springen 1],'TSV Schmiden'!$A10))</f>
        <v xml:space="preserve"> </v>
      </c>
      <c r="R10" s="47" t="str">
        <f>IF($A10=" "," ",INDEX(Teilnehmer[Springen 2],'TSV Schmiden'!$A10))</f>
        <v xml:space="preserve"> </v>
      </c>
      <c r="S10" s="54" t="str">
        <f t="shared" si="2"/>
        <v xml:space="preserve"> </v>
      </c>
    </row>
    <row r="11" spans="1:19" s="3" customFormat="1" x14ac:dyDescent="0.2">
      <c r="A11" s="38" t="str">
        <f>IF(ROWS($B$3:B11)&lt;=$A$1,INDEX(Teilnehmer[Nr.],_xlfn.AGGREGATE(15,3,(Teilnehmer[Team]='TSV Schmiden'!$B$1)/(Teilnehmer[Team]='TSV Schmiden'!$B$1)*ROW(Teilnehmer[Team])-ROW(Teilnehmer[[#Headers],[Team]]),ROWS('TSV Schmiden'!$B$3:B11)))," ")</f>
        <v xml:space="preserve"> </v>
      </c>
      <c r="B11" s="19" t="str">
        <f>IF(A11=" "," ",INDEX(Teilnehmer[Name],'TSV Schmiden'!A11))</f>
        <v xml:space="preserve"> </v>
      </c>
      <c r="C11" s="27" t="str">
        <f>IF(A11=" "," ",INDEX(Teilnehmer[Vorname],'TSV Schmiden'!A11))</f>
        <v xml:space="preserve"> </v>
      </c>
      <c r="D11" s="19" t="str">
        <f>IF($A11=" "," ",INDEX(Teilnehmer[Wurf 1],'TSV Schmiden'!$A11))</f>
        <v xml:space="preserve"> </v>
      </c>
      <c r="E11" s="20" t="str">
        <f>IF($A11=" "," ",INDEX(Teilnehmer[Wurf 2],'TSV Schmiden'!$A11))</f>
        <v xml:space="preserve"> </v>
      </c>
      <c r="F11" s="20" t="str">
        <f>IF($A11=" "," ",INDEX(Teilnehmer[Wurf 3],'TSV Schmiden'!$A11))</f>
        <v xml:space="preserve"> </v>
      </c>
      <c r="G11" s="20" t="str">
        <f>IF($A11=" "," ",INDEX(Teilnehmer[Wurf 4],'TSV Schmiden'!$A11))</f>
        <v xml:space="preserve"> </v>
      </c>
      <c r="H11" s="23" t="str">
        <f t="shared" si="3"/>
        <v xml:space="preserve"> </v>
      </c>
      <c r="I11" s="19" t="str">
        <f>IF(A11=" "," ",INDEX(Teilnehmer[Sprint 1],'TSV Schmiden'!A11))</f>
        <v xml:space="preserve"> </v>
      </c>
      <c r="J11" s="20" t="str">
        <f>IF(A11=" "," ",INDEX(Teilnehmer[Sprint 2],'TSV Schmiden'!A11))</f>
        <v xml:space="preserve"> </v>
      </c>
      <c r="K11" s="23" t="str">
        <f t="shared" si="1"/>
        <v xml:space="preserve"> </v>
      </c>
      <c r="L11" s="20" t="str">
        <f>IF($A11=" "," ",INDEX(Teilnehmer[Stabweit 1],'TSV Schmiden'!$A11))</f>
        <v xml:space="preserve"> </v>
      </c>
      <c r="M11" s="20" t="str">
        <f>IF($A11=" "," ",INDEX(Teilnehmer[Stabweit 2],'TSV Schmiden'!$A11))</f>
        <v xml:space="preserve"> </v>
      </c>
      <c r="N11" s="20" t="str">
        <f>IF($A11=" "," ",INDEX(Teilnehmer[Stabweit 3],'TSV Schmiden'!$A11))</f>
        <v xml:space="preserve"> </v>
      </c>
      <c r="O11" s="21" t="str">
        <f t="shared" si="0"/>
        <v xml:space="preserve"> </v>
      </c>
      <c r="P11" s="19" t="str">
        <f>IF($A11=" "," ",INDEX(Teilnehmer[Staffel],'TSV Schmiden'!$A11))</f>
        <v xml:space="preserve"> </v>
      </c>
      <c r="Q11" s="51" t="str">
        <f>IF($A11=" "," ",INDEX(Teilnehmer[Springen 1],'TSV Schmiden'!$A11))</f>
        <v xml:space="preserve"> </v>
      </c>
      <c r="R11" s="47" t="str">
        <f>IF($A11=" "," ",INDEX(Teilnehmer[Springen 2],'TSV Schmiden'!$A11))</f>
        <v xml:space="preserve"> </v>
      </c>
      <c r="S11" s="54" t="str">
        <f t="shared" si="2"/>
        <v xml:space="preserve"> </v>
      </c>
    </row>
    <row r="12" spans="1:19" s="3" customFormat="1" x14ac:dyDescent="0.2">
      <c r="A12" s="38" t="str">
        <f>IF(ROWS($B$3:B12)&lt;=$A$1,INDEX(Teilnehmer[Nr.],_xlfn.AGGREGATE(15,3,(Teilnehmer[Team]='TSV Schmiden'!$B$1)/(Teilnehmer[Team]='TSV Schmiden'!$B$1)*ROW(Teilnehmer[Team])-ROW(Teilnehmer[[#Headers],[Team]]),ROWS('TSV Schmiden'!$B$3:B12)))," ")</f>
        <v xml:space="preserve"> </v>
      </c>
      <c r="B12" s="19" t="str">
        <f>IF(A12=" "," ",INDEX(Teilnehmer[Name],'TSV Schmiden'!A12))</f>
        <v xml:space="preserve"> </v>
      </c>
      <c r="C12" s="27" t="str">
        <f>IF(A12=" "," ",INDEX(Teilnehmer[Vorname],'TSV Schmiden'!A12))</f>
        <v xml:space="preserve"> </v>
      </c>
      <c r="D12" s="19" t="str">
        <f>IF($A12=" "," ",INDEX(Teilnehmer[Wurf 1],'TSV Schmiden'!$A12))</f>
        <v xml:space="preserve"> </v>
      </c>
      <c r="E12" s="20" t="str">
        <f>IF($A12=" "," ",INDEX(Teilnehmer[Wurf 2],'TSV Schmiden'!$A12))</f>
        <v xml:space="preserve"> </v>
      </c>
      <c r="F12" s="20" t="str">
        <f>IF($A12=" "," ",INDEX(Teilnehmer[Wurf 3],'TSV Schmiden'!$A12))</f>
        <v xml:space="preserve"> </v>
      </c>
      <c r="G12" s="20" t="str">
        <f>IF($A12=" "," ",INDEX(Teilnehmer[Wurf 4],'TSV Schmiden'!$A12))</f>
        <v xml:space="preserve"> </v>
      </c>
      <c r="H12" s="23" t="str">
        <f t="shared" si="3"/>
        <v xml:space="preserve"> </v>
      </c>
      <c r="I12" s="19" t="str">
        <f>IF(A12=" "," ",INDEX(Teilnehmer[Sprint 1],'TSV Schmiden'!A12))</f>
        <v xml:space="preserve"> </v>
      </c>
      <c r="J12" s="20" t="str">
        <f>IF(A12=" "," ",INDEX(Teilnehmer[Sprint 2],'TSV Schmiden'!A12))</f>
        <v xml:space="preserve"> </v>
      </c>
      <c r="K12" s="23" t="str">
        <f t="shared" si="1"/>
        <v xml:space="preserve"> </v>
      </c>
      <c r="L12" s="20" t="str">
        <f>IF($A12=" "," ",INDEX(Teilnehmer[Stabweit 1],'TSV Schmiden'!$A12))</f>
        <v xml:space="preserve"> </v>
      </c>
      <c r="M12" s="20" t="str">
        <f>IF($A12=" "," ",INDEX(Teilnehmer[Stabweit 2],'TSV Schmiden'!$A12))</f>
        <v xml:space="preserve"> </v>
      </c>
      <c r="N12" s="20" t="str">
        <f>IF($A12=" "," ",INDEX(Teilnehmer[Stabweit 3],'TSV Schmiden'!$A12))</f>
        <v xml:space="preserve"> </v>
      </c>
      <c r="O12" s="21" t="str">
        <f t="shared" si="0"/>
        <v xml:space="preserve"> </v>
      </c>
      <c r="P12" s="19" t="str">
        <f>IF($A12=" "," ",INDEX(Teilnehmer[Staffel],'TSV Schmiden'!$A12))</f>
        <v xml:space="preserve"> </v>
      </c>
      <c r="Q12" s="51" t="str">
        <f>IF($A12=" "," ",INDEX(Teilnehmer[Springen 1],'TSV Schmiden'!$A12))</f>
        <v xml:space="preserve"> </v>
      </c>
      <c r="R12" s="47" t="str">
        <f>IF($A12=" "," ",INDEX(Teilnehmer[Springen 2],'TSV Schmiden'!$A12))</f>
        <v xml:space="preserve"> </v>
      </c>
      <c r="S12" s="54" t="str">
        <f t="shared" si="2"/>
        <v xml:space="preserve"> </v>
      </c>
    </row>
    <row r="13" spans="1:19" s="3" customFormat="1" x14ac:dyDescent="0.2">
      <c r="A13" s="38" t="str">
        <f>IF(ROWS($B$3:B13)&lt;=$A$1,INDEX(Teilnehmer[Nr.],_xlfn.AGGREGATE(15,3,(Teilnehmer[Team]='TSV Schmiden'!$B$1)/(Teilnehmer[Team]='TSV Schmiden'!$B$1)*ROW(Teilnehmer[Team])-ROW(Teilnehmer[[#Headers],[Team]]),ROWS('TSV Schmiden'!$B$3:B13)))," ")</f>
        <v xml:space="preserve"> </v>
      </c>
      <c r="B13" s="19" t="str">
        <f>IF(A13=" "," ",INDEX(Teilnehmer[Name],'TSV Schmiden'!A13))</f>
        <v xml:space="preserve"> </v>
      </c>
      <c r="C13" s="27" t="str">
        <f>IF(A13=" "," ",INDEX(Teilnehmer[Vorname],'TSV Schmiden'!A13))</f>
        <v xml:space="preserve"> </v>
      </c>
      <c r="D13" s="19" t="str">
        <f>IF($A13=" "," ",INDEX(Teilnehmer[Wurf 1],'TSV Schmiden'!$A13))</f>
        <v xml:space="preserve"> </v>
      </c>
      <c r="E13" s="20" t="str">
        <f>IF($A13=" "," ",INDEX(Teilnehmer[Wurf 2],'TSV Schmiden'!$A13))</f>
        <v xml:space="preserve"> </v>
      </c>
      <c r="F13" s="20" t="str">
        <f>IF($A13=" "," ",INDEX(Teilnehmer[Wurf 3],'TSV Schmiden'!$A13))</f>
        <v xml:space="preserve"> </v>
      </c>
      <c r="G13" s="20" t="str">
        <f>IF($A13=" "," ",INDEX(Teilnehmer[Wurf 4],'TSV Schmiden'!$A13))</f>
        <v xml:space="preserve"> </v>
      </c>
      <c r="H13" s="23" t="str">
        <f t="shared" si="3"/>
        <v xml:space="preserve"> </v>
      </c>
      <c r="I13" s="19" t="str">
        <f>IF(A13=" "," ",INDEX(Teilnehmer[Sprint 1],'TSV Schmiden'!A13))</f>
        <v xml:space="preserve"> </v>
      </c>
      <c r="J13" s="20" t="str">
        <f>IF(A13=" "," ",INDEX(Teilnehmer[Sprint 2],'TSV Schmiden'!A13))</f>
        <v xml:space="preserve"> </v>
      </c>
      <c r="K13" s="23" t="str">
        <f t="shared" si="1"/>
        <v xml:space="preserve"> </v>
      </c>
      <c r="L13" s="20" t="str">
        <f>IF($A13=" "," ",INDEX(Teilnehmer[Stabweit 1],'TSV Schmiden'!$A13))</f>
        <v xml:space="preserve"> </v>
      </c>
      <c r="M13" s="20" t="str">
        <f>IF($A13=" "," ",INDEX(Teilnehmer[Stabweit 2],'TSV Schmiden'!$A13))</f>
        <v xml:space="preserve"> </v>
      </c>
      <c r="N13" s="20" t="str">
        <f>IF($A13=" "," ",INDEX(Teilnehmer[Stabweit 3],'TSV Schmiden'!$A13))</f>
        <v xml:space="preserve"> </v>
      </c>
      <c r="O13" s="21" t="str">
        <f t="shared" si="0"/>
        <v xml:space="preserve"> </v>
      </c>
      <c r="P13" s="19" t="str">
        <f>IF($A13=" "," ",INDEX(Teilnehmer[Staffel],'TSV Schmiden'!$A13))</f>
        <v xml:space="preserve"> </v>
      </c>
      <c r="Q13" s="51" t="str">
        <f>IF($A13=" "," ",INDEX(Teilnehmer[Springen 1],'TSV Schmiden'!$A13))</f>
        <v xml:space="preserve"> </v>
      </c>
      <c r="R13" s="47" t="str">
        <f>IF($A13=" "," ",INDEX(Teilnehmer[Springen 2],'TSV Schmiden'!$A13))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206</v>
      </c>
      <c r="I14" s="30"/>
      <c r="J14" s="32"/>
      <c r="K14" s="33">
        <f>_xlfn.AGGREGATE(15,4,K3:K13,1) + _xlfn.AGGREGATE(15,4,K3:K13,2) + _xlfn.AGGREGATE(15,4,K3:K13,3) + _xlfn.AGGREGATE(15,4,K3:K13,4) + _xlfn.AGGREGATE(15,4,K3:K13,5) + _xlfn.AGGREGATE(15,4,K3:K13,6)</f>
        <v>51.599999999999994</v>
      </c>
      <c r="L14" s="32"/>
      <c r="M14" s="32"/>
      <c r="N14" s="32"/>
      <c r="O14" s="32">
        <f>_xlfn.AGGREGATE(14,4,O3:O13,1) + _xlfn.AGGREGATE(14,4,O3:O13,2) + _xlfn.AGGREGATE(14,4,O3:O13,3) + _xlfn.AGGREGATE(14,4,O3:O13,4) + _xlfn.AGGREGATE(14,4,O3:O13,5) + _xlfn.AGGREGATE(14,4,O3:O13,6)</f>
        <v>130</v>
      </c>
      <c r="P14" s="45">
        <f>MAX(P3:P13)</f>
        <v>116</v>
      </c>
      <c r="Q14" s="52"/>
      <c r="R14" s="49"/>
      <c r="S14" s="53">
        <f>_xlfn.AGGREGATE(15,4,S3:S13,1) + _xlfn.AGGREGATE(15,4,S3:S13,2) + _xlfn.AGGREGATE(15,4,S3:S13,3) + _xlfn.AGGREGATE(15,4,S3:S13,4) + _xlfn.AGGREGATE(15,4,S3:S13,5) + _xlfn.AGGREGATE(15,4,S3:S13,6)</f>
        <v>41.599999999999994</v>
      </c>
    </row>
    <row r="15" spans="1:19" s="3" customFormat="1" x14ac:dyDescent="0.2">
      <c r="A15" s="28" t="str">
        <f>IF(ROWS($B$3:B15)&lt;=$A$1,INDEX(Teilnehmer[Nr.],_xlfn.AGGREGATE(15,3,(Teilnehmer[Team]='TSV Schmiden'!$B$1)/(Teilnehmer[Team]='TSV Schmiden'!$B$1)*ROW(Teilnehmer[Team])-ROW(Teilnehmer[[#Headers],[Team]]),ROWS('TSV Schmiden'!$B$3:B15))),"")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37" priority="5" operator="notEqual">
      <formula>""</formula>
    </cfRule>
  </conditionalFormatting>
  <conditionalFormatting sqref="D1">
    <cfRule type="cellIs" dxfId="36" priority="4" operator="notEqual">
      <formula>""</formula>
    </cfRule>
  </conditionalFormatting>
  <conditionalFormatting sqref="I1">
    <cfRule type="cellIs" dxfId="35" priority="3" operator="notEqual">
      <formula>""</formula>
    </cfRule>
  </conditionalFormatting>
  <conditionalFormatting sqref="S3:S13">
    <cfRule type="cellIs" dxfId="34" priority="2" operator="notEqual">
      <formula>""</formula>
    </cfRule>
  </conditionalFormatting>
  <conditionalFormatting sqref="S14">
    <cfRule type="cellIs" dxfId="3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29"/>
  <sheetViews>
    <sheetView zoomScale="70" zoomScaleNormal="70" workbookViewId="0">
      <pane xSplit="1" ySplit="2" topLeftCell="H3" activePane="bottomRight" state="frozen"/>
      <selection activeCell="C1" sqref="C1"/>
      <selection pane="topRight" activeCell="C1" sqref="C1"/>
      <selection pane="bottomLeft" activeCell="C1" sqref="C1"/>
      <selection pane="bottomRight" activeCell="P19" sqref="P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erfassen'!D2:D201,'TV Murrhardt-SV Remshalden'!B1)</f>
        <v>6</v>
      </c>
      <c r="B1" s="36" t="s">
        <v>161</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IF(ROWS($B$3:B3)&lt;=$A$1,INDEX(Teilnehmer[Nr.],_xlfn.AGGREGATE(15,3,(Teilnehmer[Team]='TV Murrhardt-SV Remshalden'!$B$1)/(Teilnehmer[Team]='TV Murrhardt-SV Remshalden'!$B$1)*ROW(Teilnehmer[Team])-ROW(Teilnehmer[[#Headers],[Team]]),ROWS('TV Murrhardt-SV Remshalden'!$B$3:B3)))," ")</f>
        <v>7</v>
      </c>
      <c r="B3" s="19" t="str">
        <f>IF(A3=" "," ",INDEX(Teilnehmer[Name],'TV Murrhardt-SV Remshalden'!A3))</f>
        <v>Weiser</v>
      </c>
      <c r="C3" s="27" t="str">
        <f>IF(A3=" "," ",INDEX(Teilnehmer[Vorname],'TV Murrhardt-SV Remshalden'!A3))</f>
        <v>Maya</v>
      </c>
      <c r="D3" s="19">
        <f>IF($A3=" "," ",INDEX(Teilnehmer[Wurf 1],'TV Murrhardt-SV Remshalden'!$A3))</f>
        <v>11</v>
      </c>
      <c r="E3" s="20">
        <f>IF($A3=" "," ",INDEX(Teilnehmer[Wurf 2],'TV Murrhardt-SV Remshalden'!$A3))</f>
        <v>10</v>
      </c>
      <c r="F3" s="20">
        <f>IF($A3=" "," ",INDEX(Teilnehmer[Wurf 3],'TV Murrhardt-SV Remshalden'!$A3))</f>
        <v>11</v>
      </c>
      <c r="G3" s="20">
        <f>IF($A3=" "," ",INDEX(Teilnehmer[Wurf 4],'TV Murrhardt-SV Remshalden'!$A3))</f>
        <v>11</v>
      </c>
      <c r="H3" s="23">
        <f>IF($A3=" "," ",SUM(D3:G3)-MIN(D3:G3))</f>
        <v>33</v>
      </c>
      <c r="I3" s="19">
        <f>IF($A3=" "," ",INDEX(Teilnehmer[Sprint 1],'TV Murrhardt-SV Remshalden'!$A3))</f>
        <v>8.5</v>
      </c>
      <c r="J3" s="20">
        <f>IF($A3=" "," ",INDEX(Teilnehmer[Sprint 2],'TV Murrhardt-SV Remshalden'!$A3))</f>
        <v>8.6</v>
      </c>
      <c r="K3" s="23">
        <f>IF($A3=" "," ",MIN(I3:J3))</f>
        <v>8.5</v>
      </c>
      <c r="L3" s="20">
        <f>IF($A3=" "," ",INDEX(Teilnehmer[Stabweit 1],'TV Murrhardt-SV Remshalden'!$A3))</f>
        <v>12</v>
      </c>
      <c r="M3" s="20">
        <f>IF($A3=" "," ",INDEX(Teilnehmer[Stabweit 2],'TV Murrhardt-SV Remshalden'!$A3))</f>
        <v>12</v>
      </c>
      <c r="N3" s="20">
        <f>IF($A3=" "," ",INDEX(Teilnehmer[Stabweit 3],'TV Murrhardt-SV Remshalden'!$A3))</f>
        <v>12</v>
      </c>
      <c r="O3" s="21">
        <f t="shared" ref="O3:O13" si="0">IF($A3=" "," ",SUM(L3:N3)-MIN(L3:N3))</f>
        <v>24</v>
      </c>
      <c r="P3" s="19">
        <f>IF($A3=" "," ",INDEX(Teilnehmer[Staffel],'TV Murrhardt-SV Remshalden'!$A3))</f>
        <v>116</v>
      </c>
      <c r="Q3" s="51">
        <f>IF($A3=" "," ",INDEX(Teilnehmer[Springen 1],'TV Murrhardt-SV Remshalden'!$A3))</f>
        <v>8.4</v>
      </c>
      <c r="R3" s="47">
        <f>IF($A3=" "," ",INDEX(Teilnehmer[Springen 2],'TV Murrhardt-SV Remshalden'!$A3))</f>
        <v>6.9</v>
      </c>
      <c r="S3" s="54">
        <f>IF($A3=" "," ",MIN(Q3:R3))</f>
        <v>6.9</v>
      </c>
    </row>
    <row r="4" spans="1:19" s="3" customFormat="1" x14ac:dyDescent="0.2">
      <c r="A4" s="38">
        <f>IF(ROWS($B$3:B4)&lt;=$A$1,INDEX(Teilnehmer[Nr.],_xlfn.AGGREGATE(15,3,(Teilnehmer[Team]='TV Murrhardt-SV Remshalden'!$B$1)/(Teilnehmer[Team]='TV Murrhardt-SV Remshalden'!$B$1)*ROW(Teilnehmer[Team])-ROW(Teilnehmer[[#Headers],[Team]]),ROWS('TV Murrhardt-SV Remshalden'!$B$3:B4)))," ")</f>
        <v>8</v>
      </c>
      <c r="B4" s="19" t="str">
        <f>IF(A4=" "," ",INDEX(Teilnehmer[Name],'TV Murrhardt-SV Remshalden'!A4))</f>
        <v>Wößner</v>
      </c>
      <c r="C4" s="27" t="str">
        <f>IF(A4=" "," ",INDEX(Teilnehmer[Vorname],'TV Murrhardt-SV Remshalden'!A4))</f>
        <v>Lea</v>
      </c>
      <c r="D4" s="19">
        <f>IF($A4=" "," ",INDEX(Teilnehmer[Wurf 1],'TV Murrhardt-SV Remshalden'!$A4))</f>
        <v>8</v>
      </c>
      <c r="E4" s="20">
        <f>IF($A4=" "," ",INDEX(Teilnehmer[Wurf 2],'TV Murrhardt-SV Remshalden'!$A4))</f>
        <v>9</v>
      </c>
      <c r="F4" s="20">
        <f>IF($A4=" "," ",INDEX(Teilnehmer[Wurf 3],'TV Murrhardt-SV Remshalden'!$A4))</f>
        <v>7</v>
      </c>
      <c r="G4" s="20">
        <f>IF($A4=" "," ",INDEX(Teilnehmer[Wurf 4],'TV Murrhardt-SV Remshalden'!$A4))</f>
        <v>8</v>
      </c>
      <c r="H4" s="23">
        <f>IF($A4=" "," ",SUM(D4:G4)-MIN(D4:G4))</f>
        <v>25</v>
      </c>
      <c r="I4" s="19">
        <f>IF($A4=" "," ",INDEX(Teilnehmer[Sprint 1],'TV Murrhardt-SV Remshalden'!$A4))</f>
        <v>8.9</v>
      </c>
      <c r="J4" s="20">
        <f>IF($A4=" "," ",INDEX(Teilnehmer[Sprint 2],'TV Murrhardt-SV Remshalden'!$A4))</f>
        <v>8.6999999999999993</v>
      </c>
      <c r="K4" s="23">
        <f t="shared" ref="K4:K13" si="1">IF($A4=" "," ",MIN(I4:J4))</f>
        <v>8.6999999999999993</v>
      </c>
      <c r="L4" s="20">
        <f>IF($A4=" "," ",INDEX(Teilnehmer[Stabweit 1],'TV Murrhardt-SV Remshalden'!$A4))</f>
        <v>10</v>
      </c>
      <c r="M4" s="20">
        <f>IF($A4=" "," ",INDEX(Teilnehmer[Stabweit 2],'TV Murrhardt-SV Remshalden'!$A4))</f>
        <v>10</v>
      </c>
      <c r="N4" s="20">
        <f>IF($A4=" "," ",INDEX(Teilnehmer[Stabweit 3],'TV Murrhardt-SV Remshalden'!$A4))</f>
        <v>10</v>
      </c>
      <c r="O4" s="21">
        <f t="shared" si="0"/>
        <v>20</v>
      </c>
      <c r="P4" s="19">
        <f>IF($A4=" "," ",INDEX(Teilnehmer[Staffel],'TV Murrhardt-SV Remshalden'!$A4))</f>
        <v>116</v>
      </c>
      <c r="Q4" s="51">
        <f>IF($A4=" "," ",INDEX(Teilnehmer[Springen 1],'TV Murrhardt-SV Remshalden'!$A4))</f>
        <v>6.3</v>
      </c>
      <c r="R4" s="47">
        <f>IF($A4=" "," ",INDEX(Teilnehmer[Springen 2],'TV Murrhardt-SV Remshalden'!$A4))</f>
        <v>6.2</v>
      </c>
      <c r="S4" s="54">
        <f t="shared" ref="S4:S13" si="2">IF($A4=" "," ",MIN(Q4:R4))</f>
        <v>6.2</v>
      </c>
    </row>
    <row r="5" spans="1:19" s="3" customFormat="1" x14ac:dyDescent="0.2">
      <c r="A5" s="38">
        <f>IF(ROWS($B$3:B5)&lt;=$A$1,INDEX(Teilnehmer[Nr.],_xlfn.AGGREGATE(15,3,(Teilnehmer[Team]='TV Murrhardt-SV Remshalden'!$B$1)/(Teilnehmer[Team]='TV Murrhardt-SV Remshalden'!$B$1)*ROW(Teilnehmer[Team])-ROW(Teilnehmer[[#Headers],[Team]]),ROWS('TV Murrhardt-SV Remshalden'!$B$3:B5)))," ")</f>
        <v>9</v>
      </c>
      <c r="B5" s="19" t="str">
        <f>IF(A5=" "," ",INDEX(Teilnehmer[Name],'TV Murrhardt-SV Remshalden'!A5))</f>
        <v>Wengert</v>
      </c>
      <c r="C5" s="27" t="str">
        <f>IF(A5=" "," ",INDEX(Teilnehmer[Vorname],'TV Murrhardt-SV Remshalden'!A5))</f>
        <v>Lena</v>
      </c>
      <c r="D5" s="19">
        <f>IF($A5=" "," ",INDEX(Teilnehmer[Wurf 1],'TV Murrhardt-SV Remshalden'!$A5))</f>
        <v>9</v>
      </c>
      <c r="E5" s="20">
        <f>IF($A5=" "," ",INDEX(Teilnehmer[Wurf 2],'TV Murrhardt-SV Remshalden'!$A5))</f>
        <v>9</v>
      </c>
      <c r="F5" s="20">
        <f>IF($A5=" "," ",INDEX(Teilnehmer[Wurf 3],'TV Murrhardt-SV Remshalden'!$A5))</f>
        <v>9</v>
      </c>
      <c r="G5" s="20">
        <f>IF($A5=" "," ",INDEX(Teilnehmer[Wurf 4],'TV Murrhardt-SV Remshalden'!$A5))</f>
        <v>10</v>
      </c>
      <c r="H5" s="23">
        <f t="shared" ref="H5:H13" si="3">IF($A5=" "," ",SUM(D5:G5)-MIN(D5:G5))</f>
        <v>28</v>
      </c>
      <c r="I5" s="19">
        <f>IF($A5=" "," ",INDEX(Teilnehmer[Sprint 1],'TV Murrhardt-SV Remshalden'!$A5))</f>
        <v>8.9</v>
      </c>
      <c r="J5" s="20">
        <f>IF($A5=" "," ",INDEX(Teilnehmer[Sprint 2],'TV Murrhardt-SV Remshalden'!$A5))</f>
        <v>8.4</v>
      </c>
      <c r="K5" s="23">
        <f t="shared" si="1"/>
        <v>8.4</v>
      </c>
      <c r="L5" s="20">
        <f>IF($A5=" "," ",INDEX(Teilnehmer[Stabweit 1],'TV Murrhardt-SV Remshalden'!$A5))</f>
        <v>10</v>
      </c>
      <c r="M5" s="20">
        <f>IF($A5=" "," ",INDEX(Teilnehmer[Stabweit 2],'TV Murrhardt-SV Remshalden'!$A5))</f>
        <v>10</v>
      </c>
      <c r="N5" s="20">
        <f>IF($A5=" "," ",INDEX(Teilnehmer[Stabweit 3],'TV Murrhardt-SV Remshalden'!$A5))</f>
        <v>10</v>
      </c>
      <c r="O5" s="21">
        <f t="shared" si="0"/>
        <v>20</v>
      </c>
      <c r="P5" s="19">
        <f>IF($A5=" "," ",INDEX(Teilnehmer[Staffel],'TV Murrhardt-SV Remshalden'!$A5))</f>
        <v>116</v>
      </c>
      <c r="Q5" s="51">
        <f>IF($A5=" "," ",INDEX(Teilnehmer[Springen 1],'TV Murrhardt-SV Remshalden'!$A5))</f>
        <v>7</v>
      </c>
      <c r="R5" s="47">
        <f>IF($A5=" "," ",INDEX(Teilnehmer[Springen 2],'TV Murrhardt-SV Remshalden'!$A5))</f>
        <v>7.2</v>
      </c>
      <c r="S5" s="54">
        <f t="shared" si="2"/>
        <v>7</v>
      </c>
    </row>
    <row r="6" spans="1:19" s="3" customFormat="1" x14ac:dyDescent="0.2">
      <c r="A6" s="38">
        <f>IF(ROWS($B$3:B6)&lt;=$A$1,INDEX(Teilnehmer[Nr.],_xlfn.AGGREGATE(15,3,(Teilnehmer[Team]='TV Murrhardt-SV Remshalden'!$B$1)/(Teilnehmer[Team]='TV Murrhardt-SV Remshalden'!$B$1)*ROW(Teilnehmer[Team])-ROW(Teilnehmer[[#Headers],[Team]]),ROWS('TV Murrhardt-SV Remshalden'!$B$3:B6)))," ")</f>
        <v>10</v>
      </c>
      <c r="B6" s="19" t="str">
        <f>IF(A6=" "," ",INDEX(Teilnehmer[Name],'TV Murrhardt-SV Remshalden'!A6))</f>
        <v>Böhringer</v>
      </c>
      <c r="C6" s="27" t="str">
        <f>IF(A6=" "," ",INDEX(Teilnehmer[Vorname],'TV Murrhardt-SV Remshalden'!A6))</f>
        <v>Karla</v>
      </c>
      <c r="D6" s="19">
        <f>IF($A6=" "," ",INDEX(Teilnehmer[Wurf 1],'TV Murrhardt-SV Remshalden'!$A6))</f>
        <v>12</v>
      </c>
      <c r="E6" s="20">
        <f>IF($A6=" "," ",INDEX(Teilnehmer[Wurf 2],'TV Murrhardt-SV Remshalden'!$A6))</f>
        <v>14</v>
      </c>
      <c r="F6" s="20">
        <f>IF($A6=" "," ",INDEX(Teilnehmer[Wurf 3],'TV Murrhardt-SV Remshalden'!$A6))</f>
        <v>14</v>
      </c>
      <c r="G6" s="20">
        <f>IF($A6=" "," ",INDEX(Teilnehmer[Wurf 4],'TV Murrhardt-SV Remshalden'!$A6))</f>
        <v>14</v>
      </c>
      <c r="H6" s="23">
        <f t="shared" si="3"/>
        <v>42</v>
      </c>
      <c r="I6" s="19">
        <f>IF($A6=" "," ",INDEX(Teilnehmer[Sprint 1],'TV Murrhardt-SV Remshalden'!$A6))</f>
        <v>9.6</v>
      </c>
      <c r="J6" s="20">
        <f>IF($A6=" "," ",INDEX(Teilnehmer[Sprint 2],'TV Murrhardt-SV Remshalden'!$A6))</f>
        <v>9.5</v>
      </c>
      <c r="K6" s="23">
        <f t="shared" si="1"/>
        <v>9.5</v>
      </c>
      <c r="L6" s="20">
        <f>IF($A6=" "," ",INDEX(Teilnehmer[Stabweit 1],'TV Murrhardt-SV Remshalden'!$A6))</f>
        <v>10</v>
      </c>
      <c r="M6" s="20">
        <f>IF($A6=" "," ",INDEX(Teilnehmer[Stabweit 2],'TV Murrhardt-SV Remshalden'!$A6))</f>
        <v>10</v>
      </c>
      <c r="N6" s="20">
        <f>IF($A6=" "," ",INDEX(Teilnehmer[Stabweit 3],'TV Murrhardt-SV Remshalden'!$A6))</f>
        <v>10</v>
      </c>
      <c r="O6" s="21">
        <f t="shared" si="0"/>
        <v>20</v>
      </c>
      <c r="P6" s="19">
        <f>IF($A6=" "," ",INDEX(Teilnehmer[Staffel],'TV Murrhardt-SV Remshalden'!$A6))</f>
        <v>116</v>
      </c>
      <c r="Q6" s="51">
        <f>IF($A6=" "," ",INDEX(Teilnehmer[Springen 1],'TV Murrhardt-SV Remshalden'!$A6))</f>
        <v>7.4</v>
      </c>
      <c r="R6" s="47">
        <f>IF($A6=" "," ",INDEX(Teilnehmer[Springen 2],'TV Murrhardt-SV Remshalden'!$A6))</f>
        <v>7.8</v>
      </c>
      <c r="S6" s="54">
        <f t="shared" si="2"/>
        <v>7.4</v>
      </c>
    </row>
    <row r="7" spans="1:19" s="3" customFormat="1" x14ac:dyDescent="0.2">
      <c r="A7" s="38">
        <f>IF(ROWS($B$3:B7)&lt;=$A$1,INDEX(Teilnehmer[Nr.],_xlfn.AGGREGATE(15,3,(Teilnehmer[Team]='TV Murrhardt-SV Remshalden'!$B$1)/(Teilnehmer[Team]='TV Murrhardt-SV Remshalden'!$B$1)*ROW(Teilnehmer[Team])-ROW(Teilnehmer[[#Headers],[Team]]),ROWS('TV Murrhardt-SV Remshalden'!$B$3:B7)))," ")</f>
        <v>11</v>
      </c>
      <c r="B7" s="19" t="str">
        <f>IF(A7=" "," ",INDEX(Teilnehmer[Name],'TV Murrhardt-SV Remshalden'!A7))</f>
        <v>Dietrich</v>
      </c>
      <c r="C7" s="27" t="str">
        <f>IF(A7=" "," ",INDEX(Teilnehmer[Vorname],'TV Murrhardt-SV Remshalden'!A7))</f>
        <v>Johanna</v>
      </c>
      <c r="D7" s="19">
        <f>IF($A7=" "," ",INDEX(Teilnehmer[Wurf 1],'TV Murrhardt-SV Remshalden'!$A7))</f>
        <v>10</v>
      </c>
      <c r="E7" s="20">
        <f>IF($A7=" "," ",INDEX(Teilnehmer[Wurf 2],'TV Murrhardt-SV Remshalden'!$A7))</f>
        <v>8</v>
      </c>
      <c r="F7" s="20">
        <f>IF($A7=" "," ",INDEX(Teilnehmer[Wurf 3],'TV Murrhardt-SV Remshalden'!$A7))</f>
        <v>9</v>
      </c>
      <c r="G7" s="20">
        <f>IF($A7=" "," ",INDEX(Teilnehmer[Wurf 4],'TV Murrhardt-SV Remshalden'!$A7))</f>
        <v>8</v>
      </c>
      <c r="H7" s="23">
        <f t="shared" si="3"/>
        <v>27</v>
      </c>
      <c r="I7" s="19">
        <f>IF($A7=" "," ",INDEX(Teilnehmer[Sprint 1],'TV Murrhardt-SV Remshalden'!$A7))</f>
        <v>9.8000000000000007</v>
      </c>
      <c r="J7" s="20">
        <f>IF($A7=" "," ",INDEX(Teilnehmer[Sprint 2],'TV Murrhardt-SV Remshalden'!$A7))</f>
        <v>9.8000000000000007</v>
      </c>
      <c r="K7" s="23">
        <f t="shared" si="1"/>
        <v>9.8000000000000007</v>
      </c>
      <c r="L7" s="20">
        <f>IF($A7=" "," ",INDEX(Teilnehmer[Stabweit 1],'TV Murrhardt-SV Remshalden'!$A7))</f>
        <v>8</v>
      </c>
      <c r="M7" s="20">
        <f>IF($A7=" "," ",INDEX(Teilnehmer[Stabweit 2],'TV Murrhardt-SV Remshalden'!$A7))</f>
        <v>8</v>
      </c>
      <c r="N7" s="20">
        <f>IF($A7=" "," ",INDEX(Teilnehmer[Stabweit 3],'TV Murrhardt-SV Remshalden'!$A7))</f>
        <v>8</v>
      </c>
      <c r="O7" s="21">
        <f t="shared" si="0"/>
        <v>16</v>
      </c>
      <c r="P7" s="19">
        <f>IF($A7=" "," ",INDEX(Teilnehmer[Staffel],'TV Murrhardt-SV Remshalden'!$A7))</f>
        <v>116</v>
      </c>
      <c r="Q7" s="51">
        <f>IF($A7=" "," ",INDEX(Teilnehmer[Springen 1],'TV Murrhardt-SV Remshalden'!$A7))</f>
        <v>8.8000000000000007</v>
      </c>
      <c r="R7" s="47">
        <f>IF($A7=" "," ",INDEX(Teilnehmer[Springen 2],'TV Murrhardt-SV Remshalden'!$A7))</f>
        <v>8.6999999999999993</v>
      </c>
      <c r="S7" s="54">
        <f t="shared" si="2"/>
        <v>8.6999999999999993</v>
      </c>
    </row>
    <row r="8" spans="1:19" s="3" customFormat="1" x14ac:dyDescent="0.2">
      <c r="A8" s="38">
        <f>IF(ROWS($B$3:B8)&lt;=$A$1,INDEX(Teilnehmer[Nr.],_xlfn.AGGREGATE(15,3,(Teilnehmer[Team]='TV Murrhardt-SV Remshalden'!$B$1)/(Teilnehmer[Team]='TV Murrhardt-SV Remshalden'!$B$1)*ROW(Teilnehmer[Team])-ROW(Teilnehmer[[#Headers],[Team]]),ROWS('TV Murrhardt-SV Remshalden'!$B$3:B8)))," ")</f>
        <v>12</v>
      </c>
      <c r="B8" s="19" t="str">
        <f>IF(A8=" "," ",INDEX(Teilnehmer[Name],'TV Murrhardt-SV Remshalden'!A8))</f>
        <v>XXX</v>
      </c>
      <c r="C8" s="27" t="str">
        <f>IF(A8=" "," ",INDEX(Teilnehmer[Vorname],'TV Murrhardt-SV Remshalden'!A8))</f>
        <v>XXX</v>
      </c>
      <c r="D8" s="19">
        <f>IF($A8=" "," ",INDEX(Teilnehmer[Wurf 1],'TV Murrhardt-SV Remshalden'!$A8))</f>
        <v>-99</v>
      </c>
      <c r="E8" s="20">
        <f>IF($A8=" "," ",INDEX(Teilnehmer[Wurf 2],'TV Murrhardt-SV Remshalden'!$A8))</f>
        <v>-99</v>
      </c>
      <c r="F8" s="20">
        <f>IF($A8=" "," ",INDEX(Teilnehmer[Wurf 3],'TV Murrhardt-SV Remshalden'!$A8))</f>
        <v>-99</v>
      </c>
      <c r="G8" s="20">
        <f>IF($A8=" "," ",INDEX(Teilnehmer[Wurf 4],'TV Murrhardt-SV Remshalden'!$A8))</f>
        <v>-99</v>
      </c>
      <c r="H8" s="23">
        <f t="shared" si="3"/>
        <v>-297</v>
      </c>
      <c r="I8" s="19">
        <f>IF($A8=" "," ",INDEX(Teilnehmer[Sprint 1],'TV Murrhardt-SV Remshalden'!$A8))</f>
        <v>99</v>
      </c>
      <c r="J8" s="20">
        <f>IF($A8=" "," ",INDEX(Teilnehmer[Sprint 2],'TV Murrhardt-SV Remshalden'!$A8))</f>
        <v>99</v>
      </c>
      <c r="K8" s="23">
        <f t="shared" si="1"/>
        <v>99</v>
      </c>
      <c r="L8" s="20">
        <f>IF($A8=" "," ",INDEX(Teilnehmer[Stabweit 1],'TV Murrhardt-SV Remshalden'!$A8))</f>
        <v>-99</v>
      </c>
      <c r="M8" s="20">
        <f>IF($A8=" "," ",INDEX(Teilnehmer[Stabweit 2],'TV Murrhardt-SV Remshalden'!$A8))</f>
        <v>-99</v>
      </c>
      <c r="N8" s="20">
        <f>IF($A8=" "," ",INDEX(Teilnehmer[Stabweit 3],'TV Murrhardt-SV Remshalden'!$A8))</f>
        <v>-99</v>
      </c>
      <c r="O8" s="21">
        <f t="shared" si="0"/>
        <v>-198</v>
      </c>
      <c r="P8" s="19">
        <v>-99</v>
      </c>
      <c r="Q8" s="51">
        <f>IF($A8=" "," ",INDEX(Teilnehmer[Springen 1],'TV Murrhardt-SV Remshalden'!$A8))</f>
        <v>99</v>
      </c>
      <c r="R8" s="47">
        <f>IF($A8=" "," ",INDEX(Teilnehmer[Springen 2],'TV Murrhardt-SV Remshalden'!$A8))</f>
        <v>99</v>
      </c>
      <c r="S8" s="54">
        <f t="shared" si="2"/>
        <v>99</v>
      </c>
    </row>
    <row r="9" spans="1:19" s="3" customFormat="1" x14ac:dyDescent="0.2">
      <c r="A9" s="38" t="str">
        <f>IF(ROWS($B$3:B9)&lt;=$A$1,INDEX(Teilnehmer[Nr.],_xlfn.AGGREGATE(15,3,(Teilnehmer[Team]='TV Murrhardt-SV Remshalden'!$B$1)/(Teilnehmer[Team]='TV Murrhardt-SV Remshalden'!$B$1)*ROW(Teilnehmer[Team])-ROW(Teilnehmer[[#Headers],[Team]]),ROWS('TV Murrhardt-SV Remshalden'!$B$3:B9)))," ")</f>
        <v xml:space="preserve"> </v>
      </c>
      <c r="B9" s="19" t="str">
        <f>IF(A9=" "," ",INDEX(Teilnehmer[Name],'TV Murrhardt-SV Remshalden'!A9))</f>
        <v xml:space="preserve"> </v>
      </c>
      <c r="C9" s="27" t="str">
        <f>IF(A9=" "," ",INDEX(Teilnehmer[Vorname],'TV Murrhardt-SV Remshalden'!A9))</f>
        <v xml:space="preserve"> </v>
      </c>
      <c r="D9" s="19" t="str">
        <f>IF($A9=" "," ",INDEX(Teilnehmer[Wurf 1],'TV Murrhardt-SV Remshalden'!$A9))</f>
        <v xml:space="preserve"> </v>
      </c>
      <c r="E9" s="20" t="str">
        <f>IF($A9=" "," ",INDEX(Teilnehmer[Wurf 2],'TV Murrhardt-SV Remshalden'!$A9))</f>
        <v xml:space="preserve"> </v>
      </c>
      <c r="F9" s="20" t="str">
        <f>IF($A9=" "," ",INDEX(Teilnehmer[Wurf 3],'TV Murrhardt-SV Remshalden'!$A9))</f>
        <v xml:space="preserve"> </v>
      </c>
      <c r="G9" s="20" t="str">
        <f>IF($A9=" "," ",INDEX(Teilnehmer[Wurf 4],'TV Murrhardt-SV Remshalden'!$A9))</f>
        <v xml:space="preserve"> </v>
      </c>
      <c r="H9" s="23" t="str">
        <f t="shared" si="3"/>
        <v xml:space="preserve"> </v>
      </c>
      <c r="I9" s="19" t="str">
        <f>IF($A9=" "," ",INDEX(Teilnehmer[Sprint 1],'TV Murrhardt-SV Remshalden'!$A9))</f>
        <v xml:space="preserve"> </v>
      </c>
      <c r="J9" s="20" t="str">
        <f>IF($A9=" "," ",INDEX(Teilnehmer[Sprint 2],'TV Murrhardt-SV Remshalden'!$A9))</f>
        <v xml:space="preserve"> </v>
      </c>
      <c r="K9" s="23" t="str">
        <f t="shared" si="1"/>
        <v xml:space="preserve"> </v>
      </c>
      <c r="L9" s="20" t="str">
        <f>IF($A9=" "," ",INDEX(Teilnehmer[Stabweit 1],'TV Murrhardt-SV Remshalden'!$A9))</f>
        <v xml:space="preserve"> </v>
      </c>
      <c r="M9" s="20" t="str">
        <f>IF($A9=" "," ",INDEX(Teilnehmer[Stabweit 2],'TV Murrhardt-SV Remshalden'!$A9))</f>
        <v xml:space="preserve"> </v>
      </c>
      <c r="N9" s="20" t="str">
        <f>IF($A9=" "," ",INDEX(Teilnehmer[Stabweit 3],'TV Murrhardt-SV Remshalden'!$A9))</f>
        <v xml:space="preserve"> </v>
      </c>
      <c r="O9" s="21" t="str">
        <f t="shared" si="0"/>
        <v xml:space="preserve"> </v>
      </c>
      <c r="P9" s="19" t="str">
        <f>IF($A9=" "," ",INDEX(Teilnehmer[Staffel],'TV Murrhardt-SV Remshalden'!$A9))</f>
        <v xml:space="preserve"> </v>
      </c>
      <c r="Q9" s="51" t="str">
        <f>IF($A9=" "," ",INDEX(Teilnehmer[Springen 1],'TV Murrhardt-SV Remshalden'!$A9))</f>
        <v xml:space="preserve"> </v>
      </c>
      <c r="R9" s="47" t="str">
        <f>IF($A9=" "," ",INDEX(Teilnehmer[Springen 2],'TV Murrhardt-SV Remshalden'!$A9))</f>
        <v xml:space="preserve"> </v>
      </c>
      <c r="S9" s="54" t="str">
        <f t="shared" si="2"/>
        <v xml:space="preserve"> </v>
      </c>
    </row>
    <row r="10" spans="1:19" s="3" customFormat="1" x14ac:dyDescent="0.2">
      <c r="A10" s="38" t="str">
        <f>IF(ROWS($B$3:B10)&lt;=$A$1,INDEX(Teilnehmer[Nr.],_xlfn.AGGREGATE(15,3,(Teilnehmer[Team]='TV Murrhardt-SV Remshalden'!$B$1)/(Teilnehmer[Team]='TV Murrhardt-SV Remshalden'!$B$1)*ROW(Teilnehmer[Team])-ROW(Teilnehmer[[#Headers],[Team]]),ROWS('TV Murrhardt-SV Remshalden'!$B$3:B10)))," ")</f>
        <v xml:space="preserve"> </v>
      </c>
      <c r="B10" s="19" t="str">
        <f>IF(A10=" "," ",INDEX(Teilnehmer[Name],'TV Murrhardt-SV Remshalden'!A10))</f>
        <v xml:space="preserve"> </v>
      </c>
      <c r="C10" s="27" t="str">
        <f>IF(A10=" "," ",INDEX(Teilnehmer[Vorname],'TV Murrhardt-SV Remshalden'!A10))</f>
        <v xml:space="preserve"> </v>
      </c>
      <c r="D10" s="19" t="str">
        <f>IF($A10=" "," ",INDEX(Teilnehmer[Wurf 1],'TV Murrhardt-SV Remshalden'!$A10))</f>
        <v xml:space="preserve"> </v>
      </c>
      <c r="E10" s="20" t="str">
        <f>IF($A10=" "," ",INDEX(Teilnehmer[Wurf 2],'TV Murrhardt-SV Remshalden'!$A10))</f>
        <v xml:space="preserve"> </v>
      </c>
      <c r="F10" s="20" t="str">
        <f>IF($A10=" "," ",INDEX(Teilnehmer[Wurf 3],'TV Murrhardt-SV Remshalden'!$A10))</f>
        <v xml:space="preserve"> </v>
      </c>
      <c r="G10" s="20" t="str">
        <f>IF($A10=" "," ",INDEX(Teilnehmer[Wurf 4],'TV Murrhardt-SV Remshalden'!$A10))</f>
        <v xml:space="preserve"> </v>
      </c>
      <c r="H10" s="23" t="str">
        <f t="shared" si="3"/>
        <v xml:space="preserve"> </v>
      </c>
      <c r="I10" s="19" t="str">
        <f>IF($A10=" "," ",INDEX(Teilnehmer[Sprint 1],'TV Murrhardt-SV Remshalden'!$A10))</f>
        <v xml:space="preserve"> </v>
      </c>
      <c r="J10" s="20" t="str">
        <f>IF($A10=" "," ",INDEX(Teilnehmer[Sprint 2],'TV Murrhardt-SV Remshalden'!$A10))</f>
        <v xml:space="preserve"> </v>
      </c>
      <c r="K10" s="23" t="str">
        <f t="shared" si="1"/>
        <v xml:space="preserve"> </v>
      </c>
      <c r="L10" s="20" t="str">
        <f>IF($A10=" "," ",INDEX(Teilnehmer[Stabweit 1],'TV Murrhardt-SV Remshalden'!$A10))</f>
        <v xml:space="preserve"> </v>
      </c>
      <c r="M10" s="20" t="str">
        <f>IF($A10=" "," ",INDEX(Teilnehmer[Stabweit 2],'TV Murrhardt-SV Remshalden'!$A10))</f>
        <v xml:space="preserve"> </v>
      </c>
      <c r="N10" s="20" t="str">
        <f>IF($A10=" "," ",INDEX(Teilnehmer[Stabweit 3],'TV Murrhardt-SV Remshalden'!$A10))</f>
        <v xml:space="preserve"> </v>
      </c>
      <c r="O10" s="21" t="str">
        <f t="shared" si="0"/>
        <v xml:space="preserve"> </v>
      </c>
      <c r="P10" s="19" t="str">
        <f>IF($A10=" "," ",INDEX(Teilnehmer[Staffel],'TV Murrhardt-SV Remshalden'!$A10))</f>
        <v xml:space="preserve"> </v>
      </c>
      <c r="Q10" s="51" t="str">
        <f>IF($A10=" "," ",INDEX(Teilnehmer[Springen 1],'TV Murrhardt-SV Remshalden'!$A10))</f>
        <v xml:space="preserve"> </v>
      </c>
      <c r="R10" s="47" t="str">
        <f>IF($A10=" "," ",INDEX(Teilnehmer[Springen 2],'TV Murrhardt-SV Remshalden'!$A10))</f>
        <v xml:space="preserve"> </v>
      </c>
      <c r="S10" s="54" t="str">
        <f t="shared" si="2"/>
        <v xml:space="preserve"> </v>
      </c>
    </row>
    <row r="11" spans="1:19" s="3" customFormat="1" x14ac:dyDescent="0.2">
      <c r="A11" s="38" t="str">
        <f>IF(ROWS($B$3:B11)&lt;=$A$1,INDEX(Teilnehmer[Nr.],_xlfn.AGGREGATE(15,3,(Teilnehmer[Team]='TV Murrhardt-SV Remshalden'!$B$1)/(Teilnehmer[Team]='TV Murrhardt-SV Remshalden'!$B$1)*ROW(Teilnehmer[Team])-ROW(Teilnehmer[[#Headers],[Team]]),ROWS('TV Murrhardt-SV Remshalden'!$B$3:B11)))," ")</f>
        <v xml:space="preserve"> </v>
      </c>
      <c r="B11" s="19" t="str">
        <f>IF(A11=" "," ",INDEX(Teilnehmer[Name],'TV Murrhardt-SV Remshalden'!A11))</f>
        <v xml:space="preserve"> </v>
      </c>
      <c r="C11" s="27" t="str">
        <f>IF(A11=" "," ",INDEX(Teilnehmer[Vorname],'TV Murrhardt-SV Remshalden'!A11))</f>
        <v xml:space="preserve"> </v>
      </c>
      <c r="D11" s="19" t="str">
        <f>IF($A11=" "," ",INDEX(Teilnehmer[Wurf 1],'TV Murrhardt-SV Remshalden'!$A11))</f>
        <v xml:space="preserve"> </v>
      </c>
      <c r="E11" s="20" t="str">
        <f>IF($A11=" "," ",INDEX(Teilnehmer[Wurf 2],'TV Murrhardt-SV Remshalden'!$A11))</f>
        <v xml:space="preserve"> </v>
      </c>
      <c r="F11" s="20" t="str">
        <f>IF($A11=" "," ",INDEX(Teilnehmer[Wurf 3],'TV Murrhardt-SV Remshalden'!$A11))</f>
        <v xml:space="preserve"> </v>
      </c>
      <c r="G11" s="20" t="str">
        <f>IF($A11=" "," ",INDEX(Teilnehmer[Wurf 4],'TV Murrhardt-SV Remshalden'!$A11))</f>
        <v xml:space="preserve"> </v>
      </c>
      <c r="H11" s="23" t="str">
        <f t="shared" si="3"/>
        <v xml:space="preserve"> </v>
      </c>
      <c r="I11" s="19" t="str">
        <f>IF(A11=" "," ",INDEX(Teilnehmer[Sprint 1],'TV Murrhardt-SV Remshalden'!A11))</f>
        <v xml:space="preserve"> </v>
      </c>
      <c r="J11" s="20" t="str">
        <f>IF(A11=" "," ",INDEX(Teilnehmer[Sprint 2],'TV Murrhardt-SV Remshalden'!A11))</f>
        <v xml:space="preserve"> </v>
      </c>
      <c r="K11" s="23" t="str">
        <f t="shared" si="1"/>
        <v xml:space="preserve"> </v>
      </c>
      <c r="L11" s="20" t="str">
        <f>IF($A11=" "," ",INDEX(Teilnehmer[Stabweit 1],'TV Murrhardt-SV Remshalden'!$A11))</f>
        <v xml:space="preserve"> </v>
      </c>
      <c r="M11" s="20" t="str">
        <f>IF($A11=" "," ",INDEX(Teilnehmer[Stabweit 2],'TV Murrhardt-SV Remshalden'!$A11))</f>
        <v xml:space="preserve"> </v>
      </c>
      <c r="N11" s="20" t="str">
        <f>IF($A11=" "," ",INDEX(Teilnehmer[Stabweit 3],'TV Murrhardt-SV Remshalden'!$A11))</f>
        <v xml:space="preserve"> </v>
      </c>
      <c r="O11" s="21" t="str">
        <f t="shared" si="0"/>
        <v xml:space="preserve"> </v>
      </c>
      <c r="P11" s="19" t="str">
        <f>IF($A11=" "," ",INDEX(Teilnehmer[Staffel],'TV Murrhardt-SV Remshalden'!$A11))</f>
        <v xml:space="preserve"> </v>
      </c>
      <c r="Q11" s="51" t="str">
        <f>IF($A11=" "," ",INDEX(Teilnehmer[Springen 1],'TV Murrhardt-SV Remshalden'!$A11))</f>
        <v xml:space="preserve"> </v>
      </c>
      <c r="R11" s="47" t="str">
        <f>IF($A11=" "," ",INDEX(Teilnehmer[Springen 2],'TV Murrhardt-SV Remshalden'!$A11))</f>
        <v xml:space="preserve"> </v>
      </c>
      <c r="S11" s="54" t="str">
        <f t="shared" si="2"/>
        <v xml:space="preserve"> </v>
      </c>
    </row>
    <row r="12" spans="1:19" s="3" customFormat="1" x14ac:dyDescent="0.2">
      <c r="A12" s="38" t="str">
        <f>IF(ROWS($B$3:B12)&lt;=$A$1,INDEX(Teilnehmer[Nr.],_xlfn.AGGREGATE(15,3,(Teilnehmer[Team]='TV Murrhardt-SV Remshalden'!$B$1)/(Teilnehmer[Team]='TV Murrhardt-SV Remshalden'!$B$1)*ROW(Teilnehmer[Team])-ROW(Teilnehmer[[#Headers],[Team]]),ROWS('TV Murrhardt-SV Remshalden'!$B$3:B12)))," ")</f>
        <v xml:space="preserve"> </v>
      </c>
      <c r="B12" s="19" t="str">
        <f>IF(A12=" "," ",INDEX(Teilnehmer[Name],'TV Murrhardt-SV Remshalden'!A12))</f>
        <v xml:space="preserve"> </v>
      </c>
      <c r="C12" s="27" t="str">
        <f>IF(A12=" "," ",INDEX(Teilnehmer[Vorname],'TV Murrhardt-SV Remshalden'!A12))</f>
        <v xml:space="preserve"> </v>
      </c>
      <c r="D12" s="19" t="str">
        <f>IF($A12=" "," ",INDEX(Teilnehmer[Wurf 1],'TV Murrhardt-SV Remshalden'!$A12))</f>
        <v xml:space="preserve"> </v>
      </c>
      <c r="E12" s="20" t="str">
        <f>IF($A12=" "," ",INDEX(Teilnehmer[Wurf 2],'TV Murrhardt-SV Remshalden'!$A12))</f>
        <v xml:space="preserve"> </v>
      </c>
      <c r="F12" s="20" t="str">
        <f>IF($A12=" "," ",INDEX(Teilnehmer[Wurf 3],'TV Murrhardt-SV Remshalden'!$A12))</f>
        <v xml:space="preserve"> </v>
      </c>
      <c r="G12" s="20" t="str">
        <f>IF($A12=" "," ",INDEX(Teilnehmer[Wurf 4],'TV Murrhardt-SV Remshalden'!$A12))</f>
        <v xml:space="preserve"> </v>
      </c>
      <c r="H12" s="23" t="str">
        <f t="shared" si="3"/>
        <v xml:space="preserve"> </v>
      </c>
      <c r="I12" s="19" t="str">
        <f>IF(A12=" "," ",INDEX(Teilnehmer[Sprint 1],'TV Murrhardt-SV Remshalden'!A12))</f>
        <v xml:space="preserve"> </v>
      </c>
      <c r="J12" s="20" t="str">
        <f>IF(A12=" "," ",INDEX(Teilnehmer[Sprint 2],'TV Murrhardt-SV Remshalden'!A12))</f>
        <v xml:space="preserve"> </v>
      </c>
      <c r="K12" s="23" t="str">
        <f t="shared" si="1"/>
        <v xml:space="preserve"> </v>
      </c>
      <c r="L12" s="20" t="str">
        <f>IF($A12=" "," ",INDEX(Teilnehmer[Stabweit 1],'TV Murrhardt-SV Remshalden'!$A12))</f>
        <v xml:space="preserve"> </v>
      </c>
      <c r="M12" s="20" t="str">
        <f>IF($A12=" "," ",INDEX(Teilnehmer[Stabweit 2],'TV Murrhardt-SV Remshalden'!$A12))</f>
        <v xml:space="preserve"> </v>
      </c>
      <c r="N12" s="20" t="str">
        <f>IF($A12=" "," ",INDEX(Teilnehmer[Stabweit 3],'TV Murrhardt-SV Remshalden'!$A12))</f>
        <v xml:space="preserve"> </v>
      </c>
      <c r="O12" s="21" t="str">
        <f t="shared" si="0"/>
        <v xml:space="preserve"> </v>
      </c>
      <c r="P12" s="19" t="str">
        <f>IF($A12=" "," ",INDEX(Teilnehmer[Staffel],'TV Murrhardt-SV Remshalden'!$A12))</f>
        <v xml:space="preserve"> </v>
      </c>
      <c r="Q12" s="51" t="str">
        <f>IF($A12=" "," ",INDEX(Teilnehmer[Springen 1],'TV Murrhardt-SV Remshalden'!$A12))</f>
        <v xml:space="preserve"> </v>
      </c>
      <c r="R12" s="47" t="str">
        <f>IF($A12=" "," ",INDEX(Teilnehmer[Springen 2],'TV Murrhardt-SV Remshalden'!$A12))</f>
        <v xml:space="preserve"> </v>
      </c>
      <c r="S12" s="54" t="str">
        <f t="shared" si="2"/>
        <v xml:space="preserve"> </v>
      </c>
    </row>
    <row r="13" spans="1:19" s="3" customFormat="1" x14ac:dyDescent="0.2">
      <c r="A13" s="38" t="str">
        <f>IF(ROWS($B$3:B13)&lt;=$A$1,INDEX(Teilnehmer[Nr.],_xlfn.AGGREGATE(15,3,(Teilnehmer[Team]='TV Murrhardt-SV Remshalden'!$B$1)/(Teilnehmer[Team]='TV Murrhardt-SV Remshalden'!$B$1)*ROW(Teilnehmer[Team])-ROW(Teilnehmer[[#Headers],[Team]]),ROWS('TV Murrhardt-SV Remshalden'!$B$3:B13)))," ")</f>
        <v xml:space="preserve"> </v>
      </c>
      <c r="B13" s="19" t="str">
        <f>IF(A13=" "," ",INDEX(Teilnehmer[Name],'TV Murrhardt-SV Remshalden'!A13))</f>
        <v xml:space="preserve"> </v>
      </c>
      <c r="C13" s="27" t="str">
        <f>IF(A13=" "," ",INDEX(Teilnehmer[Vorname],'TV Murrhardt-SV Remshalden'!A13))</f>
        <v xml:space="preserve"> </v>
      </c>
      <c r="D13" s="19" t="str">
        <f>IF($A13=" "," ",INDEX(Teilnehmer[Wurf 1],'TV Murrhardt-SV Remshalden'!$A13))</f>
        <v xml:space="preserve"> </v>
      </c>
      <c r="E13" s="20" t="str">
        <f>IF($A13=" "," ",INDEX(Teilnehmer[Wurf 2],'TV Murrhardt-SV Remshalden'!$A13))</f>
        <v xml:space="preserve"> </v>
      </c>
      <c r="F13" s="20" t="str">
        <f>IF($A13=" "," ",INDEX(Teilnehmer[Wurf 3],'TV Murrhardt-SV Remshalden'!$A13))</f>
        <v xml:space="preserve"> </v>
      </c>
      <c r="G13" s="20" t="str">
        <f>IF($A13=" "," ",INDEX(Teilnehmer[Wurf 4],'TV Murrhardt-SV Remshalden'!$A13))</f>
        <v xml:space="preserve"> </v>
      </c>
      <c r="H13" s="23" t="str">
        <f t="shared" si="3"/>
        <v xml:space="preserve"> </v>
      </c>
      <c r="I13" s="19" t="str">
        <f>IF(A13=" "," ",INDEX(Teilnehmer[Sprint 1],'TV Murrhardt-SV Remshalden'!A13))</f>
        <v xml:space="preserve"> </v>
      </c>
      <c r="J13" s="20" t="str">
        <f>IF(A13=" "," ",INDEX(Teilnehmer[Sprint 2],'TV Murrhardt-SV Remshalden'!A13))</f>
        <v xml:space="preserve"> </v>
      </c>
      <c r="K13" s="23" t="str">
        <f t="shared" si="1"/>
        <v xml:space="preserve"> </v>
      </c>
      <c r="L13" s="20" t="str">
        <f>IF($A13=" "," ",INDEX(Teilnehmer[Stabweit 1],'TV Murrhardt-SV Remshalden'!$A13))</f>
        <v xml:space="preserve"> </v>
      </c>
      <c r="M13" s="20" t="str">
        <f>IF($A13=" "," ",INDEX(Teilnehmer[Stabweit 2],'TV Murrhardt-SV Remshalden'!$A13))</f>
        <v xml:space="preserve"> </v>
      </c>
      <c r="N13" s="20" t="str">
        <f>IF($A13=" "," ",INDEX(Teilnehmer[Stabweit 3],'TV Murrhardt-SV Remshalden'!$A13))</f>
        <v xml:space="preserve"> </v>
      </c>
      <c r="O13" s="21" t="str">
        <f t="shared" si="0"/>
        <v xml:space="preserve"> </v>
      </c>
      <c r="P13" s="19" t="str">
        <f>IF($A13=" "," ",INDEX(Teilnehmer[Staffel],'TV Murrhardt-SV Remshalden'!$A13))</f>
        <v xml:space="preserve"> </v>
      </c>
      <c r="Q13" s="51" t="str">
        <f>IF($A13=" "," ",INDEX(Teilnehmer[Springen 1],'TV Murrhardt-SV Remshalden'!$A13))</f>
        <v xml:space="preserve"> </v>
      </c>
      <c r="R13" s="47" t="str">
        <f>IF($A13=" "," ",INDEX(Teilnehmer[Springen 2],'TV Murrhardt-SV Remshalden'!$A13))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-142</v>
      </c>
      <c r="I14" s="30"/>
      <c r="J14" s="32"/>
      <c r="K14" s="33">
        <f>_xlfn.AGGREGATE(15,4,K3:K13,1) + _xlfn.AGGREGATE(15,4,K3:K13,2) + _xlfn.AGGREGATE(15,4,K3:K13,3) + _xlfn.AGGREGATE(15,4,K3:K13,4) + _xlfn.AGGREGATE(15,4,K3:K13,5) + _xlfn.AGGREGATE(15,4,K3:K13,6)</f>
        <v>143.89999999999998</v>
      </c>
      <c r="L14" s="32"/>
      <c r="M14" s="32"/>
      <c r="N14" s="32"/>
      <c r="O14" s="32">
        <f>_xlfn.AGGREGATE(14,4,O3:O13,1) + _xlfn.AGGREGATE(14,4,O3:O13,2) + _xlfn.AGGREGATE(14,4,O3:O13,3) + _xlfn.AGGREGATE(14,4,O3:O13,4) + _xlfn.AGGREGATE(14,4,O3:O13,5) + _xlfn.AGGREGATE(14,4,O3:O13,6)</f>
        <v>-98</v>
      </c>
      <c r="P14" s="45">
        <f>MIN(P3:P13)</f>
        <v>-99</v>
      </c>
      <c r="Q14" s="52"/>
      <c r="R14" s="49"/>
      <c r="S14" s="53">
        <f>_xlfn.AGGREGATE(15,4,S3:S13,1) + _xlfn.AGGREGATE(15,4,S3:S13,2) + _xlfn.AGGREGATE(15,4,S3:S13,3) + _xlfn.AGGREGATE(15,4,S3:S13,4) + _xlfn.AGGREGATE(15,4,S3:S13,5) + _xlfn.AGGREGATE(15,4,S3:S13,6)</f>
        <v>135.19999999999999</v>
      </c>
    </row>
    <row r="15" spans="1:19" s="3" customFormat="1" x14ac:dyDescent="0.2">
      <c r="A15" s="28" t="str">
        <f>IF(ROWS($B$3:B15)&lt;=$A$1,INDEX(Teilnehmer[Nr.],_xlfn.AGGREGATE(15,3,(Teilnehmer[Team]='TV Murrhardt-SV Remshalden'!$B$1)/(Teilnehmer[Team]='TV Murrhardt-SV Remshalden'!$B$1)*ROW(Teilnehmer[Team])-ROW(Teilnehmer[[#Headers],[Team]]),ROWS('TV Murrhardt-SV Remshalden'!$B$3:B15))),"")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32" priority="5" operator="notEqual">
      <formula>""</formula>
    </cfRule>
  </conditionalFormatting>
  <conditionalFormatting sqref="D1">
    <cfRule type="cellIs" dxfId="31" priority="4" operator="notEqual">
      <formula>""</formula>
    </cfRule>
  </conditionalFormatting>
  <conditionalFormatting sqref="I1">
    <cfRule type="cellIs" dxfId="30" priority="3" operator="notEqual">
      <formula>""</formula>
    </cfRule>
  </conditionalFormatting>
  <conditionalFormatting sqref="S3:S13">
    <cfRule type="cellIs" dxfId="29" priority="2" operator="notEqual">
      <formula>""</formula>
    </cfRule>
  </conditionalFormatting>
  <conditionalFormatting sqref="S14">
    <cfRule type="cellIs" dxfId="28"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erfassen'!D2:D201,'SG Schorndorf'!B1)</f>
        <v>7</v>
      </c>
      <c r="B1" s="36" t="s">
        <v>162</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IF(ROWS($B$3:B3)&lt;=$A$1,INDEX(Teilnehmer[Nr.],_xlfn.AGGREGATE(15,3,(Teilnehmer[Team]='SG Schorndorf'!$B$1)/(Teilnehmer[Team]='SG Schorndorf'!$B$1)*ROW(Teilnehmer[Team])-ROW(Teilnehmer[[#Headers],[Team]]),ROWS('SG Schorndorf'!$B$3:B3)))," ")</f>
        <v>13</v>
      </c>
      <c r="B3" s="19" t="str">
        <f>IF(A3=" "," ",INDEX(Teilnehmer[Name],'SG Schorndorf'!A3))</f>
        <v>Schmidt</v>
      </c>
      <c r="C3" s="27" t="str">
        <f>IF(A3=" "," ",INDEX(Teilnehmer[Vorname],'SG Schorndorf'!A3))</f>
        <v>Cosima</v>
      </c>
      <c r="D3" s="19">
        <f>IF($A3=" "," ",INDEX(Teilnehmer[Wurf 1],'SG Schorndorf'!$A3))</f>
        <v>13</v>
      </c>
      <c r="E3" s="20">
        <f>IF($A3=" "," ",INDEX(Teilnehmer[Wurf 2],'SG Schorndorf'!$A3))</f>
        <v>11</v>
      </c>
      <c r="F3" s="20">
        <f>IF($A3=" "," ",INDEX(Teilnehmer[Wurf 3],'SG Schorndorf'!$A3))</f>
        <v>12</v>
      </c>
      <c r="G3" s="20">
        <f>IF($A3=" "," ",INDEX(Teilnehmer[Wurf 4],'SG Schorndorf'!$A3))</f>
        <v>12</v>
      </c>
      <c r="H3" s="23">
        <f>IF($A3=" "," ",SUM(D3:G3)-MIN(D3:G3))</f>
        <v>37</v>
      </c>
      <c r="I3" s="19">
        <f>IF($A3=" "," ",INDEX(Teilnehmer[Sprint 1],'SG Schorndorf'!$A3))</f>
        <v>8.5</v>
      </c>
      <c r="J3" s="20">
        <f>IF($A3=" "," ",INDEX(Teilnehmer[Sprint 2],'SG Schorndorf'!$A3))</f>
        <v>8.6</v>
      </c>
      <c r="K3" s="23">
        <f>IF($A3=" "," ",MIN(I3:J3))</f>
        <v>8.5</v>
      </c>
      <c r="L3" s="20">
        <f>IF($A3=" "," ",INDEX(Teilnehmer[Stabweit 1],'SG Schorndorf'!$A3))</f>
        <v>12</v>
      </c>
      <c r="M3" s="20">
        <f>IF($A3=" "," ",INDEX(Teilnehmer[Stabweit 2],'SG Schorndorf'!$A3))</f>
        <v>11</v>
      </c>
      <c r="N3" s="20">
        <f>IF($A3=" "," ",INDEX(Teilnehmer[Stabweit 3],'SG Schorndorf'!$A3))</f>
        <v>11</v>
      </c>
      <c r="O3" s="21">
        <f t="shared" ref="O3:O13" si="0">IF($A3=" "," ",SUM(L3:N3)-MIN(L3:N3))</f>
        <v>23</v>
      </c>
      <c r="P3" s="19">
        <f>IF($A3=" "," ",INDEX(Teilnehmer[Staffel],'SG Schorndorf'!$A3))</f>
        <v>116</v>
      </c>
      <c r="Q3" s="51">
        <f>IF($A3=" "," ",INDEX(Teilnehmer[Springen 1],'SG Schorndorf'!$A3))</f>
        <v>6.3</v>
      </c>
      <c r="R3" s="47">
        <f>IF($A3=" "," ",INDEX(Teilnehmer[Springen 2],'SG Schorndorf'!$A3))</f>
        <v>6.6</v>
      </c>
      <c r="S3" s="54">
        <f>IF($A3=" "," ",MIN(Q3:R3))</f>
        <v>6.3</v>
      </c>
    </row>
    <row r="4" spans="1:19" s="3" customFormat="1" x14ac:dyDescent="0.2">
      <c r="A4" s="38">
        <f>IF(ROWS($B$3:B4)&lt;=$A$1,INDEX(Teilnehmer[Nr.],_xlfn.AGGREGATE(15,3,(Teilnehmer[Team]='SG Schorndorf'!$B$1)/(Teilnehmer[Team]='SG Schorndorf'!$B$1)*ROW(Teilnehmer[Team])-ROW(Teilnehmer[[#Headers],[Team]]),ROWS('SG Schorndorf'!$B$3:B4)))," ")</f>
        <v>14</v>
      </c>
      <c r="B4" s="19" t="str">
        <f>IF(A4=" "," ",INDEX(Teilnehmer[Name],'SG Schorndorf'!A4))</f>
        <v>Kramer</v>
      </c>
      <c r="C4" s="27" t="str">
        <f>IF(A4=" "," ",INDEX(Teilnehmer[Vorname],'SG Schorndorf'!A4))</f>
        <v>Joshua</v>
      </c>
      <c r="D4" s="19">
        <f>IF($A4=" "," ",INDEX(Teilnehmer[Wurf 1],'SG Schorndorf'!$A4))</f>
        <v>12</v>
      </c>
      <c r="E4" s="20">
        <f>IF($A4=" "," ",INDEX(Teilnehmer[Wurf 2],'SG Schorndorf'!$A4))</f>
        <v>12</v>
      </c>
      <c r="F4" s="20">
        <f>IF($A4=" "," ",INDEX(Teilnehmer[Wurf 3],'SG Schorndorf'!$A4))</f>
        <v>13</v>
      </c>
      <c r="G4" s="20">
        <f>IF($A4=" "," ",INDEX(Teilnehmer[Wurf 4],'SG Schorndorf'!$A4))</f>
        <v>13</v>
      </c>
      <c r="H4" s="23">
        <f>IF($A4=" "," ",SUM(D4:G4)-MIN(D4:G4))</f>
        <v>38</v>
      </c>
      <c r="I4" s="19">
        <f>IF($A4=" "," ",INDEX(Teilnehmer[Sprint 1],'SG Schorndorf'!$A4))</f>
        <v>8.9</v>
      </c>
      <c r="J4" s="20">
        <f>IF($A4=" "," ",INDEX(Teilnehmer[Sprint 2],'SG Schorndorf'!$A4))</f>
        <v>8.6999999999999993</v>
      </c>
      <c r="K4" s="23">
        <f t="shared" ref="K4:K13" si="1">IF($A4=" "," ",MIN(I4:J4))</f>
        <v>8.6999999999999993</v>
      </c>
      <c r="L4" s="20">
        <f>IF($A4=" "," ",INDEX(Teilnehmer[Stabweit 1],'SG Schorndorf'!$A4))</f>
        <v>10</v>
      </c>
      <c r="M4" s="20">
        <f>IF($A4=" "," ",INDEX(Teilnehmer[Stabweit 2],'SG Schorndorf'!$A4))</f>
        <v>10</v>
      </c>
      <c r="N4" s="20">
        <f>IF($A4=" "," ",INDEX(Teilnehmer[Stabweit 3],'SG Schorndorf'!$A4))</f>
        <v>9</v>
      </c>
      <c r="O4" s="21">
        <f t="shared" si="0"/>
        <v>20</v>
      </c>
      <c r="P4" s="19">
        <f>IF($A4=" "," ",INDEX(Teilnehmer[Staffel],'SG Schorndorf'!$A4))</f>
        <v>116</v>
      </c>
      <c r="Q4" s="51">
        <f>IF($A4=" "," ",INDEX(Teilnehmer[Springen 1],'SG Schorndorf'!$A4))</f>
        <v>6.4</v>
      </c>
      <c r="R4" s="47">
        <f>IF($A4=" "," ",INDEX(Teilnehmer[Springen 2],'SG Schorndorf'!$A4))</f>
        <v>6.4</v>
      </c>
      <c r="S4" s="54">
        <f t="shared" ref="S4:S13" si="2">IF($A4=" "," ",MIN(Q4:R4))</f>
        <v>6.4</v>
      </c>
    </row>
    <row r="5" spans="1:19" s="3" customFormat="1" x14ac:dyDescent="0.2">
      <c r="A5" s="38">
        <f>IF(ROWS($B$3:B5)&lt;=$A$1,INDEX(Teilnehmer[Nr.],_xlfn.AGGREGATE(15,3,(Teilnehmer[Team]='SG Schorndorf'!$B$1)/(Teilnehmer[Team]='SG Schorndorf'!$B$1)*ROW(Teilnehmer[Team])-ROW(Teilnehmer[[#Headers],[Team]]),ROWS('SG Schorndorf'!$B$3:B5)))," ")</f>
        <v>15</v>
      </c>
      <c r="B5" s="19" t="str">
        <f>IF(A5=" "," ",INDEX(Teilnehmer[Name],'SG Schorndorf'!A5))</f>
        <v>Wolff</v>
      </c>
      <c r="C5" s="27" t="str">
        <f>IF(A5=" "," ",INDEX(Teilnehmer[Vorname],'SG Schorndorf'!A5))</f>
        <v>Amelie</v>
      </c>
      <c r="D5" s="19">
        <f>IF($A5=" "," ",INDEX(Teilnehmer[Wurf 1],'SG Schorndorf'!$A5))</f>
        <v>12</v>
      </c>
      <c r="E5" s="20">
        <f>IF($A5=" "," ",INDEX(Teilnehmer[Wurf 2],'SG Schorndorf'!$A5))</f>
        <v>12</v>
      </c>
      <c r="F5" s="20">
        <f>IF($A5=" "," ",INDEX(Teilnehmer[Wurf 3],'SG Schorndorf'!$A5))</f>
        <v>12</v>
      </c>
      <c r="G5" s="20">
        <f>IF($A5=" "," ",INDEX(Teilnehmer[Wurf 4],'SG Schorndorf'!$A5))</f>
        <v>10</v>
      </c>
      <c r="H5" s="23">
        <f t="shared" ref="H5:H13" si="3">IF($A5=" "," ",SUM(D5:G5)-MIN(D5:G5))</f>
        <v>36</v>
      </c>
      <c r="I5" s="19">
        <f>IF($A5=" "," ",INDEX(Teilnehmer[Sprint 1],'SG Schorndorf'!$A5))</f>
        <v>8.9</v>
      </c>
      <c r="J5" s="20">
        <f>IF($A5=" "," ",INDEX(Teilnehmer[Sprint 2],'SG Schorndorf'!$A5))</f>
        <v>8.9</v>
      </c>
      <c r="K5" s="23">
        <f t="shared" si="1"/>
        <v>8.9</v>
      </c>
      <c r="L5" s="20">
        <f>IF($A5=" "," ",INDEX(Teilnehmer[Stabweit 1],'SG Schorndorf'!$A5))</f>
        <v>11</v>
      </c>
      <c r="M5" s="20">
        <f>IF($A5=" "," ",INDEX(Teilnehmer[Stabweit 2],'SG Schorndorf'!$A5))</f>
        <v>11</v>
      </c>
      <c r="N5" s="20">
        <f>IF($A5=" "," ",INDEX(Teilnehmer[Stabweit 3],'SG Schorndorf'!$A5))</f>
        <v>11</v>
      </c>
      <c r="O5" s="21">
        <f t="shared" si="0"/>
        <v>22</v>
      </c>
      <c r="P5" s="19">
        <f>IF($A5=" "," ",INDEX(Teilnehmer[Staffel],'SG Schorndorf'!$A5))</f>
        <v>116</v>
      </c>
      <c r="Q5" s="51">
        <f>IF($A5=" "," ",INDEX(Teilnehmer[Springen 1],'SG Schorndorf'!$A5))</f>
        <v>6.3</v>
      </c>
      <c r="R5" s="47">
        <f>IF($A5=" "," ",INDEX(Teilnehmer[Springen 2],'SG Schorndorf'!$A5))</f>
        <v>6.5</v>
      </c>
      <c r="S5" s="54">
        <f t="shared" si="2"/>
        <v>6.3</v>
      </c>
    </row>
    <row r="6" spans="1:19" s="3" customFormat="1" x14ac:dyDescent="0.2">
      <c r="A6" s="38">
        <f>IF(ROWS($B$3:B6)&lt;=$A$1,INDEX(Teilnehmer[Nr.],_xlfn.AGGREGATE(15,3,(Teilnehmer[Team]='SG Schorndorf'!$B$1)/(Teilnehmer[Team]='SG Schorndorf'!$B$1)*ROW(Teilnehmer[Team])-ROW(Teilnehmer[[#Headers],[Team]]),ROWS('SG Schorndorf'!$B$3:B6)))," ")</f>
        <v>16</v>
      </c>
      <c r="B6" s="19" t="str">
        <f>IF(A6=" "," ",INDEX(Teilnehmer[Name],'SG Schorndorf'!A6))</f>
        <v>Almonacid</v>
      </c>
      <c r="C6" s="27" t="str">
        <f>IF(A6=" "," ",INDEX(Teilnehmer[Vorname],'SG Schorndorf'!A6))</f>
        <v>Roxanne Joy</v>
      </c>
      <c r="D6" s="19">
        <f>IF($A6=" "," ",INDEX(Teilnehmer[Wurf 1],'SG Schorndorf'!$A6))</f>
        <v>15</v>
      </c>
      <c r="E6" s="20">
        <f>IF($A6=" "," ",INDEX(Teilnehmer[Wurf 2],'SG Schorndorf'!$A6))</f>
        <v>14</v>
      </c>
      <c r="F6" s="20">
        <f>IF($A6=" "," ",INDEX(Teilnehmer[Wurf 3],'SG Schorndorf'!$A6))</f>
        <v>14</v>
      </c>
      <c r="G6" s="20">
        <f>IF($A6=" "," ",INDEX(Teilnehmer[Wurf 4],'SG Schorndorf'!$A6))</f>
        <v>15</v>
      </c>
      <c r="H6" s="23">
        <f t="shared" si="3"/>
        <v>44</v>
      </c>
      <c r="I6" s="19">
        <f>IF($A6=" "," ",INDEX(Teilnehmer[Sprint 1],'SG Schorndorf'!$A6))</f>
        <v>8.8000000000000007</v>
      </c>
      <c r="J6" s="20">
        <f>IF($A6=" "," ",INDEX(Teilnehmer[Sprint 2],'SG Schorndorf'!$A6))</f>
        <v>8.6999999999999993</v>
      </c>
      <c r="K6" s="23">
        <f t="shared" si="1"/>
        <v>8.6999999999999993</v>
      </c>
      <c r="L6" s="20">
        <f>IF($A6=" "," ",INDEX(Teilnehmer[Stabweit 1],'SG Schorndorf'!$A6))</f>
        <v>12</v>
      </c>
      <c r="M6" s="20">
        <f>IF($A6=" "," ",INDEX(Teilnehmer[Stabweit 2],'SG Schorndorf'!$A6))</f>
        <v>13</v>
      </c>
      <c r="N6" s="20">
        <f>IF($A6=" "," ",INDEX(Teilnehmer[Stabweit 3],'SG Schorndorf'!$A6))</f>
        <v>11</v>
      </c>
      <c r="O6" s="21">
        <f t="shared" si="0"/>
        <v>25</v>
      </c>
      <c r="P6" s="19">
        <f>IF($A6=" "," ",INDEX(Teilnehmer[Staffel],'SG Schorndorf'!$A6))</f>
        <v>116</v>
      </c>
      <c r="Q6" s="51">
        <f>IF($A6=" "," ",INDEX(Teilnehmer[Springen 1],'SG Schorndorf'!$A6))</f>
        <v>6.8</v>
      </c>
      <c r="R6" s="47">
        <f>IF($A6=" "," ",INDEX(Teilnehmer[Springen 2],'SG Schorndorf'!$A6))</f>
        <v>6.9</v>
      </c>
      <c r="S6" s="54">
        <f t="shared" si="2"/>
        <v>6.8</v>
      </c>
    </row>
    <row r="7" spans="1:19" s="3" customFormat="1" x14ac:dyDescent="0.2">
      <c r="A7" s="38">
        <f>IF(ROWS($B$3:B7)&lt;=$A$1,INDEX(Teilnehmer[Nr.],_xlfn.AGGREGATE(15,3,(Teilnehmer[Team]='SG Schorndorf'!$B$1)/(Teilnehmer[Team]='SG Schorndorf'!$B$1)*ROW(Teilnehmer[Team])-ROW(Teilnehmer[[#Headers],[Team]]),ROWS('SG Schorndorf'!$B$3:B7)))," ")</f>
        <v>17</v>
      </c>
      <c r="B7" s="19" t="str">
        <f>IF(A7=" "," ",INDEX(Teilnehmer[Name],'SG Schorndorf'!A7))</f>
        <v>Mangler</v>
      </c>
      <c r="C7" s="27" t="str">
        <f>IF(A7=" "," ",INDEX(Teilnehmer[Vorname],'SG Schorndorf'!A7))</f>
        <v>Laura</v>
      </c>
      <c r="D7" s="19">
        <f>IF($A7=" "," ",INDEX(Teilnehmer[Wurf 1],'SG Schorndorf'!$A7))</f>
        <v>9</v>
      </c>
      <c r="E7" s="20">
        <f>IF($A7=" "," ",INDEX(Teilnehmer[Wurf 2],'SG Schorndorf'!$A7))</f>
        <v>9</v>
      </c>
      <c r="F7" s="20">
        <f>IF($A7=" "," ",INDEX(Teilnehmer[Wurf 3],'SG Schorndorf'!$A7))</f>
        <v>9</v>
      </c>
      <c r="G7" s="20">
        <f>IF($A7=" "," ",INDEX(Teilnehmer[Wurf 4],'SG Schorndorf'!$A7))</f>
        <v>8</v>
      </c>
      <c r="H7" s="23">
        <f t="shared" si="3"/>
        <v>27</v>
      </c>
      <c r="I7" s="19">
        <f>IF($A7=" "," ",INDEX(Teilnehmer[Sprint 1],'SG Schorndorf'!$A7))</f>
        <v>9.6</v>
      </c>
      <c r="J7" s="20">
        <f>IF($A7=" "," ",INDEX(Teilnehmer[Sprint 2],'SG Schorndorf'!$A7))</f>
        <v>9.3000000000000007</v>
      </c>
      <c r="K7" s="23">
        <f t="shared" si="1"/>
        <v>9.3000000000000007</v>
      </c>
      <c r="L7" s="20">
        <f>IF($A7=" "," ",INDEX(Teilnehmer[Stabweit 1],'SG Schorndorf'!$A7))</f>
        <v>10</v>
      </c>
      <c r="M7" s="20">
        <f>IF($A7=" "," ",INDEX(Teilnehmer[Stabweit 2],'SG Schorndorf'!$A7))</f>
        <v>10</v>
      </c>
      <c r="N7" s="20">
        <f>IF($A7=" "," ",INDEX(Teilnehmer[Stabweit 3],'SG Schorndorf'!$A7))</f>
        <v>10</v>
      </c>
      <c r="O7" s="21">
        <f t="shared" si="0"/>
        <v>20</v>
      </c>
      <c r="P7" s="19">
        <f>IF($A7=" "," ",INDEX(Teilnehmer[Staffel],'SG Schorndorf'!$A7))</f>
        <v>116</v>
      </c>
      <c r="Q7" s="51">
        <f>IF($A7=" "," ",INDEX(Teilnehmer[Springen 1],'SG Schorndorf'!$A7))</f>
        <v>8</v>
      </c>
      <c r="R7" s="47">
        <f>IF($A7=" "," ",INDEX(Teilnehmer[Springen 2],'SG Schorndorf'!$A7))</f>
        <v>7.5</v>
      </c>
      <c r="S7" s="54">
        <f t="shared" si="2"/>
        <v>7.5</v>
      </c>
    </row>
    <row r="8" spans="1:19" s="3" customFormat="1" x14ac:dyDescent="0.2">
      <c r="A8" s="38">
        <f>IF(ROWS($B$3:B8)&lt;=$A$1,INDEX(Teilnehmer[Nr.],_xlfn.AGGREGATE(15,3,(Teilnehmer[Team]='SG Schorndorf'!$B$1)/(Teilnehmer[Team]='SG Schorndorf'!$B$1)*ROW(Teilnehmer[Team])-ROW(Teilnehmer[[#Headers],[Team]]),ROWS('SG Schorndorf'!$B$3:B8)))," ")</f>
        <v>18</v>
      </c>
      <c r="B8" s="19" t="str">
        <f>IF(A8=" "," ",INDEX(Teilnehmer[Name],'SG Schorndorf'!A8))</f>
        <v>Taubert</v>
      </c>
      <c r="C8" s="27" t="str">
        <f>IF(A8=" "," ",INDEX(Teilnehmer[Vorname],'SG Schorndorf'!A8))</f>
        <v>Jette</v>
      </c>
      <c r="D8" s="19">
        <f>IF($A8=" "," ",INDEX(Teilnehmer[Wurf 1],'SG Schorndorf'!$A8))</f>
        <v>11</v>
      </c>
      <c r="E8" s="20">
        <f>IF($A8=" "," ",INDEX(Teilnehmer[Wurf 2],'SG Schorndorf'!$A8))</f>
        <v>12</v>
      </c>
      <c r="F8" s="20">
        <f>IF($A8=" "," ",INDEX(Teilnehmer[Wurf 3],'SG Schorndorf'!$A8))</f>
        <v>12</v>
      </c>
      <c r="G8" s="20">
        <f>IF($A8=" "," ",INDEX(Teilnehmer[Wurf 4],'SG Schorndorf'!$A8))</f>
        <v>11</v>
      </c>
      <c r="H8" s="23">
        <f t="shared" si="3"/>
        <v>35</v>
      </c>
      <c r="I8" s="19">
        <f>IF($A8=" "," ",INDEX(Teilnehmer[Sprint 1],'SG Schorndorf'!$A8))</f>
        <v>8.6</v>
      </c>
      <c r="J8" s="20">
        <f>IF($A8=" "," ",INDEX(Teilnehmer[Sprint 2],'SG Schorndorf'!$A8))</f>
        <v>8.6</v>
      </c>
      <c r="K8" s="23">
        <f t="shared" si="1"/>
        <v>8.6</v>
      </c>
      <c r="L8" s="20">
        <f>IF($A8=" "," ",INDEX(Teilnehmer[Stabweit 1],'SG Schorndorf'!$A8))</f>
        <v>11</v>
      </c>
      <c r="M8" s="20">
        <f>IF($A8=" "," ",INDEX(Teilnehmer[Stabweit 2],'SG Schorndorf'!$A8))</f>
        <v>11</v>
      </c>
      <c r="N8" s="20">
        <f>IF($A8=" "," ",INDEX(Teilnehmer[Stabweit 3],'SG Schorndorf'!$A8))</f>
        <v>10</v>
      </c>
      <c r="O8" s="21">
        <f t="shared" si="0"/>
        <v>22</v>
      </c>
      <c r="P8" s="19">
        <f>IF($A8=" "," ",INDEX(Teilnehmer[Staffel],'SG Schorndorf'!$A8))</f>
        <v>116</v>
      </c>
      <c r="Q8" s="51">
        <f>IF($A8=" "," ",INDEX(Teilnehmer[Springen 1],'SG Schorndorf'!$A8))</f>
        <v>7</v>
      </c>
      <c r="R8" s="47">
        <f>IF($A8=" "," ",INDEX(Teilnehmer[Springen 2],'SG Schorndorf'!$A8))</f>
        <v>7.2</v>
      </c>
      <c r="S8" s="54">
        <f t="shared" si="2"/>
        <v>7</v>
      </c>
    </row>
    <row r="9" spans="1:19" s="3" customFormat="1" x14ac:dyDescent="0.2">
      <c r="A9" s="38">
        <f>IF(ROWS($B$3:B9)&lt;=$A$1,INDEX(Teilnehmer[Nr.],_xlfn.AGGREGATE(15,3,(Teilnehmer[Team]='SG Schorndorf'!$B$1)/(Teilnehmer[Team]='SG Schorndorf'!$B$1)*ROW(Teilnehmer[Team])-ROW(Teilnehmer[[#Headers],[Team]]),ROWS('SG Schorndorf'!$B$3:B9)))," ")</f>
        <v>19</v>
      </c>
      <c r="B9" s="19" t="str">
        <f>IF(A9=" "," ",INDEX(Teilnehmer[Name],'SG Schorndorf'!A9))</f>
        <v>Schmidt</v>
      </c>
      <c r="C9" s="27" t="str">
        <f>IF(A9=" "," ",INDEX(Teilnehmer[Vorname],'SG Schorndorf'!A9))</f>
        <v>Constantin</v>
      </c>
      <c r="D9" s="19">
        <f>IF($A9=" "," ",INDEX(Teilnehmer[Wurf 1],'SG Schorndorf'!$A9))</f>
        <v>11</v>
      </c>
      <c r="E9" s="20">
        <f>IF($A9=" "," ",INDEX(Teilnehmer[Wurf 2],'SG Schorndorf'!$A9))</f>
        <v>12</v>
      </c>
      <c r="F9" s="20">
        <f>IF($A9=" "," ",INDEX(Teilnehmer[Wurf 3],'SG Schorndorf'!$A9))</f>
        <v>12</v>
      </c>
      <c r="G9" s="20">
        <f>IF($A9=" "," ",INDEX(Teilnehmer[Wurf 4],'SG Schorndorf'!$A9))</f>
        <v>12</v>
      </c>
      <c r="H9" s="23">
        <f t="shared" si="3"/>
        <v>36</v>
      </c>
      <c r="I9" s="19">
        <f>IF($A9=" "," ",INDEX(Teilnehmer[Sprint 1],'SG Schorndorf'!$A9))</f>
        <v>9.8000000000000007</v>
      </c>
      <c r="J9" s="20">
        <f>IF($A9=" "," ",INDEX(Teilnehmer[Sprint 2],'SG Schorndorf'!$A9))</f>
        <v>9.6</v>
      </c>
      <c r="K9" s="23">
        <f t="shared" si="1"/>
        <v>9.6</v>
      </c>
      <c r="L9" s="20">
        <f>IF($A9=" "," ",INDEX(Teilnehmer[Stabweit 1],'SG Schorndorf'!$A9))</f>
        <v>0</v>
      </c>
      <c r="M9" s="20">
        <f>IF($A9=" "," ",INDEX(Teilnehmer[Stabweit 2],'SG Schorndorf'!$A9))</f>
        <v>11</v>
      </c>
      <c r="N9" s="20">
        <f>IF($A9=" "," ",INDEX(Teilnehmer[Stabweit 3],'SG Schorndorf'!$A9))</f>
        <v>11</v>
      </c>
      <c r="O9" s="21">
        <f t="shared" si="0"/>
        <v>22</v>
      </c>
      <c r="P9" s="19">
        <f>IF($A9=" "," ",INDEX(Teilnehmer[Staffel],'SG Schorndorf'!$A9))</f>
        <v>116</v>
      </c>
      <c r="Q9" s="51">
        <f>IF($A9=" "," ",INDEX(Teilnehmer[Springen 1],'SG Schorndorf'!$A9))</f>
        <v>7</v>
      </c>
      <c r="R9" s="47">
        <f>IF($A9=" "," ",INDEX(Teilnehmer[Springen 2],'SG Schorndorf'!$A9))</f>
        <v>6.3</v>
      </c>
      <c r="S9" s="54">
        <f t="shared" si="2"/>
        <v>6.3</v>
      </c>
    </row>
    <row r="10" spans="1:19" s="3" customFormat="1" x14ac:dyDescent="0.2">
      <c r="A10" s="38" t="str">
        <f>IF(ROWS($B$3:B10)&lt;=$A$1,INDEX(Teilnehmer[Nr.],_xlfn.AGGREGATE(15,3,(Teilnehmer[Team]='SG Schorndorf'!$B$1)/(Teilnehmer[Team]='SG Schorndorf'!$B$1)*ROW(Teilnehmer[Team])-ROW(Teilnehmer[[#Headers],[Team]]),ROWS('SG Schorndorf'!$B$3:B10)))," ")</f>
        <v xml:space="preserve"> </v>
      </c>
      <c r="B10" s="19" t="str">
        <f>IF(A10=" "," ",INDEX(Teilnehmer[Name],'SG Schorndorf'!A10))</f>
        <v xml:space="preserve"> </v>
      </c>
      <c r="C10" s="27" t="str">
        <f>IF(A10=" "," ",INDEX(Teilnehmer[Vorname],'SG Schorndorf'!A10))</f>
        <v xml:space="preserve"> </v>
      </c>
      <c r="D10" s="19" t="str">
        <f>IF($A10=" "," ",INDEX(Teilnehmer[Wurf 1],'SG Schorndorf'!$A10))</f>
        <v xml:space="preserve"> </v>
      </c>
      <c r="E10" s="20" t="str">
        <f>IF($A10=" "," ",INDEX(Teilnehmer[Wurf 2],'SG Schorndorf'!$A10))</f>
        <v xml:space="preserve"> </v>
      </c>
      <c r="F10" s="20" t="str">
        <f>IF($A10=" "," ",INDEX(Teilnehmer[Wurf 3],'SG Schorndorf'!$A10))</f>
        <v xml:space="preserve"> </v>
      </c>
      <c r="G10" s="20" t="str">
        <f>IF($A10=" "," ",INDEX(Teilnehmer[Wurf 4],'SG Schorndorf'!$A10))</f>
        <v xml:space="preserve"> </v>
      </c>
      <c r="H10" s="23" t="str">
        <f t="shared" si="3"/>
        <v xml:space="preserve"> </v>
      </c>
      <c r="I10" s="19" t="str">
        <f>IF($A10=" "," ",INDEX(Teilnehmer[Sprint 1],'SG Schorndorf'!$A10))</f>
        <v xml:space="preserve"> </v>
      </c>
      <c r="J10" s="20" t="str">
        <f>IF($A10=" "," ",INDEX(Teilnehmer[Sprint 2],'SG Schorndorf'!$A10))</f>
        <v xml:space="preserve"> </v>
      </c>
      <c r="K10" s="23" t="str">
        <f t="shared" si="1"/>
        <v xml:space="preserve"> </v>
      </c>
      <c r="L10" s="20" t="str">
        <f>IF($A10=" "," ",INDEX(Teilnehmer[Stabweit 1],'SG Schorndorf'!$A10))</f>
        <v xml:space="preserve"> </v>
      </c>
      <c r="M10" s="20" t="str">
        <f>IF($A10=" "," ",INDEX(Teilnehmer[Stabweit 2],'SG Schorndorf'!$A10))</f>
        <v xml:space="preserve"> </v>
      </c>
      <c r="N10" s="20" t="str">
        <f>IF($A10=" "," ",INDEX(Teilnehmer[Stabweit 3],'SG Schorndorf'!$A10))</f>
        <v xml:space="preserve"> </v>
      </c>
      <c r="O10" s="21" t="str">
        <f t="shared" si="0"/>
        <v xml:space="preserve"> </v>
      </c>
      <c r="P10" s="19" t="str">
        <f>IF($A10=" "," ",INDEX(Teilnehmer[Staffel],'SG Schorndorf'!$A10))</f>
        <v xml:space="preserve"> </v>
      </c>
      <c r="Q10" s="51" t="str">
        <f>IF($A10=" "," ",INDEX(Teilnehmer[Springen 1],'SG Schorndorf'!$A10))</f>
        <v xml:space="preserve"> </v>
      </c>
      <c r="R10" s="47" t="str">
        <f>IF($A10=" "," ",INDEX(Teilnehmer[Springen 2],'SG Schorndorf'!$A10))</f>
        <v xml:space="preserve"> </v>
      </c>
      <c r="S10" s="54" t="str">
        <f t="shared" si="2"/>
        <v xml:space="preserve"> </v>
      </c>
    </row>
    <row r="11" spans="1:19" s="3" customFormat="1" x14ac:dyDescent="0.2">
      <c r="A11" s="38" t="str">
        <f>IF(ROWS($B$3:B11)&lt;=$A$1,INDEX(Teilnehmer[Nr.],_xlfn.AGGREGATE(15,3,(Teilnehmer[Team]='SG Schorndorf'!$B$1)/(Teilnehmer[Team]='SG Schorndorf'!$B$1)*ROW(Teilnehmer[Team])-ROW(Teilnehmer[[#Headers],[Team]]),ROWS('SG Schorndorf'!$B$3:B11)))," ")</f>
        <v xml:space="preserve"> </v>
      </c>
      <c r="B11" s="19" t="str">
        <f>IF(A11=" "," ",INDEX(Teilnehmer[Name],'SG Schorndorf'!A11))</f>
        <v xml:space="preserve"> </v>
      </c>
      <c r="C11" s="27" t="str">
        <f>IF(A11=" "," ",INDEX(Teilnehmer[Vorname],'SG Schorndorf'!A11))</f>
        <v xml:space="preserve"> </v>
      </c>
      <c r="D11" s="19" t="str">
        <f>IF($A11=" "," ",INDEX(Teilnehmer[Wurf 1],'SG Schorndorf'!$A11))</f>
        <v xml:space="preserve"> </v>
      </c>
      <c r="E11" s="20" t="str">
        <f>IF($A11=" "," ",INDEX(Teilnehmer[Wurf 2],'SG Schorndorf'!$A11))</f>
        <v xml:space="preserve"> </v>
      </c>
      <c r="F11" s="20" t="str">
        <f>IF($A11=" "," ",INDEX(Teilnehmer[Wurf 3],'SG Schorndorf'!$A11))</f>
        <v xml:space="preserve"> </v>
      </c>
      <c r="G11" s="20" t="str">
        <f>IF($A11=" "," ",INDEX(Teilnehmer[Wurf 4],'SG Schorndorf'!$A11))</f>
        <v xml:space="preserve"> </v>
      </c>
      <c r="H11" s="23" t="str">
        <f t="shared" si="3"/>
        <v xml:space="preserve"> </v>
      </c>
      <c r="I11" s="19" t="str">
        <f>IF(A11=" "," ",INDEX(Teilnehmer[Sprint 1],'SG Schorndorf'!A11))</f>
        <v xml:space="preserve"> </v>
      </c>
      <c r="J11" s="20" t="str">
        <f>IF(A11=" "," ",INDEX(Teilnehmer[Sprint 2],'SG Schorndorf'!A11))</f>
        <v xml:space="preserve"> </v>
      </c>
      <c r="K11" s="23" t="str">
        <f t="shared" si="1"/>
        <v xml:space="preserve"> </v>
      </c>
      <c r="L11" s="20" t="str">
        <f>IF($A11=" "," ",INDEX(Teilnehmer[Stabweit 1],'SG Schorndorf'!$A11))</f>
        <v xml:space="preserve"> </v>
      </c>
      <c r="M11" s="20" t="str">
        <f>IF($A11=" "," ",INDEX(Teilnehmer[Stabweit 2],'SG Schorndorf'!$A11))</f>
        <v xml:space="preserve"> </v>
      </c>
      <c r="N11" s="20" t="str">
        <f>IF($A11=" "," ",INDEX(Teilnehmer[Stabweit 3],'SG Schorndorf'!$A11))</f>
        <v xml:space="preserve"> </v>
      </c>
      <c r="O11" s="21" t="str">
        <f t="shared" si="0"/>
        <v xml:space="preserve"> </v>
      </c>
      <c r="P11" s="19" t="str">
        <f>IF($A11=" "," ",INDEX(Teilnehmer[Staffel],'SG Schorndorf'!$A11))</f>
        <v xml:space="preserve"> </v>
      </c>
      <c r="Q11" s="51" t="str">
        <f>IF($A11=" "," ",INDEX(Teilnehmer[Springen 1],'SG Schorndorf'!$A11))</f>
        <v xml:space="preserve"> </v>
      </c>
      <c r="R11" s="47" t="str">
        <f>IF($A11=" "," ",INDEX(Teilnehmer[Springen 2],'SG Schorndorf'!$A11))</f>
        <v xml:space="preserve"> </v>
      </c>
      <c r="S11" s="54" t="str">
        <f t="shared" si="2"/>
        <v xml:space="preserve"> </v>
      </c>
    </row>
    <row r="12" spans="1:19" s="3" customFormat="1" x14ac:dyDescent="0.2">
      <c r="A12" s="38" t="str">
        <f>IF(ROWS($B$3:B12)&lt;=$A$1,INDEX(Teilnehmer[Nr.],_xlfn.AGGREGATE(15,3,(Teilnehmer[Team]='SG Schorndorf'!$B$1)/(Teilnehmer[Team]='SG Schorndorf'!$B$1)*ROW(Teilnehmer[Team])-ROW(Teilnehmer[[#Headers],[Team]]),ROWS('SG Schorndorf'!$B$3:B12)))," ")</f>
        <v xml:space="preserve"> </v>
      </c>
      <c r="B12" s="19" t="str">
        <f>IF(A12=" "," ",INDEX(Teilnehmer[Name],'SG Schorndorf'!A12))</f>
        <v xml:space="preserve"> </v>
      </c>
      <c r="C12" s="27" t="str">
        <f>IF(A12=" "," ",INDEX(Teilnehmer[Vorname],'SG Schorndorf'!A12))</f>
        <v xml:space="preserve"> </v>
      </c>
      <c r="D12" s="19" t="str">
        <f>IF($A12=" "," ",INDEX(Teilnehmer[Wurf 1],'SG Schorndorf'!$A12))</f>
        <v xml:space="preserve"> </v>
      </c>
      <c r="E12" s="20" t="str">
        <f>IF($A12=" "," ",INDEX(Teilnehmer[Wurf 2],'SG Schorndorf'!$A12))</f>
        <v xml:space="preserve"> </v>
      </c>
      <c r="F12" s="20" t="str">
        <f>IF($A12=" "," ",INDEX(Teilnehmer[Wurf 3],'SG Schorndorf'!$A12))</f>
        <v xml:space="preserve"> </v>
      </c>
      <c r="G12" s="20" t="str">
        <f>IF($A12=" "," ",INDEX(Teilnehmer[Wurf 4],'SG Schorndorf'!$A12))</f>
        <v xml:space="preserve"> </v>
      </c>
      <c r="H12" s="23" t="str">
        <f t="shared" si="3"/>
        <v xml:space="preserve"> </v>
      </c>
      <c r="I12" s="19" t="str">
        <f>IF(A12=" "," ",INDEX(Teilnehmer[Sprint 1],'SG Schorndorf'!A12))</f>
        <v xml:space="preserve"> </v>
      </c>
      <c r="J12" s="20" t="str">
        <f>IF(A12=" "," ",INDEX(Teilnehmer[Sprint 2],'SG Schorndorf'!A12))</f>
        <v xml:space="preserve"> </v>
      </c>
      <c r="K12" s="23" t="str">
        <f t="shared" si="1"/>
        <v xml:space="preserve"> </v>
      </c>
      <c r="L12" s="20" t="str">
        <f>IF($A12=" "," ",INDEX(Teilnehmer[Stabweit 1],'SG Schorndorf'!$A12))</f>
        <v xml:space="preserve"> </v>
      </c>
      <c r="M12" s="20" t="str">
        <f>IF($A12=" "," ",INDEX(Teilnehmer[Stabweit 2],'SG Schorndorf'!$A12))</f>
        <v xml:space="preserve"> </v>
      </c>
      <c r="N12" s="20" t="str">
        <f>IF($A12=" "," ",INDEX(Teilnehmer[Stabweit 3],'SG Schorndorf'!$A12))</f>
        <v xml:space="preserve"> </v>
      </c>
      <c r="O12" s="21" t="str">
        <f t="shared" si="0"/>
        <v xml:space="preserve"> </v>
      </c>
      <c r="P12" s="19" t="str">
        <f>IF($A12=" "," ",INDEX(Teilnehmer[Staffel],'SG Schorndorf'!$A12))</f>
        <v xml:space="preserve"> </v>
      </c>
      <c r="Q12" s="51" t="str">
        <f>IF($A12=" "," ",INDEX(Teilnehmer[Springen 1],'SG Schorndorf'!$A12))</f>
        <v xml:space="preserve"> </v>
      </c>
      <c r="R12" s="47" t="str">
        <f>IF($A12=" "," ",INDEX(Teilnehmer[Springen 2],'SG Schorndorf'!$A12))</f>
        <v xml:space="preserve"> </v>
      </c>
      <c r="S12" s="54" t="str">
        <f t="shared" si="2"/>
        <v xml:space="preserve"> </v>
      </c>
    </row>
    <row r="13" spans="1:19" s="3" customFormat="1" x14ac:dyDescent="0.2">
      <c r="A13" s="38" t="str">
        <f>IF(ROWS($B$3:B13)&lt;=$A$1,INDEX(Teilnehmer[Nr.],_xlfn.AGGREGATE(15,3,(Teilnehmer[Team]='SG Schorndorf'!$B$1)/(Teilnehmer[Team]='SG Schorndorf'!$B$1)*ROW(Teilnehmer[Team])-ROW(Teilnehmer[[#Headers],[Team]]),ROWS('SG Schorndorf'!$B$3:B13)))," ")</f>
        <v xml:space="preserve"> </v>
      </c>
      <c r="B13" s="19" t="str">
        <f>IF(A13=" "," ",INDEX(Teilnehmer[Name],'SG Schorndorf'!A13))</f>
        <v xml:space="preserve"> </v>
      </c>
      <c r="C13" s="27" t="str">
        <f>IF(A13=" "," ",INDEX(Teilnehmer[Vorname],'SG Schorndorf'!A13))</f>
        <v xml:space="preserve"> </v>
      </c>
      <c r="D13" s="19" t="str">
        <f>IF($A13=" "," ",INDEX(Teilnehmer[Wurf 1],'SG Schorndorf'!$A13))</f>
        <v xml:space="preserve"> </v>
      </c>
      <c r="E13" s="20" t="str">
        <f>IF($A13=" "," ",INDEX(Teilnehmer[Wurf 2],'SG Schorndorf'!$A13))</f>
        <v xml:space="preserve"> </v>
      </c>
      <c r="F13" s="20" t="str">
        <f>IF($A13=" "," ",INDEX(Teilnehmer[Wurf 3],'SG Schorndorf'!$A13))</f>
        <v xml:space="preserve"> </v>
      </c>
      <c r="G13" s="20" t="str">
        <f>IF($A13=" "," ",INDEX(Teilnehmer[Wurf 4],'SG Schorndorf'!$A13))</f>
        <v xml:space="preserve"> </v>
      </c>
      <c r="H13" s="23" t="str">
        <f t="shared" si="3"/>
        <v xml:space="preserve"> </v>
      </c>
      <c r="I13" s="19" t="str">
        <f>IF(A13=" "," ",INDEX(Teilnehmer[Sprint 1],'SG Schorndorf'!A13))</f>
        <v xml:space="preserve"> </v>
      </c>
      <c r="J13" s="20" t="str">
        <f>IF(A13=" "," ",INDEX(Teilnehmer[Sprint 2],'SG Schorndorf'!A13))</f>
        <v xml:space="preserve"> </v>
      </c>
      <c r="K13" s="23" t="str">
        <f t="shared" si="1"/>
        <v xml:space="preserve"> </v>
      </c>
      <c r="L13" s="20" t="str">
        <f>IF($A13=" "," ",INDEX(Teilnehmer[Stabweit 1],'SG Schorndorf'!$A13))</f>
        <v xml:space="preserve"> </v>
      </c>
      <c r="M13" s="20" t="str">
        <f>IF($A13=" "," ",INDEX(Teilnehmer[Stabweit 2],'SG Schorndorf'!$A13))</f>
        <v xml:space="preserve"> </v>
      </c>
      <c r="N13" s="20" t="str">
        <f>IF($A13=" "," ",INDEX(Teilnehmer[Stabweit 3],'SG Schorndorf'!$A13))</f>
        <v xml:space="preserve"> </v>
      </c>
      <c r="O13" s="21" t="str">
        <f t="shared" si="0"/>
        <v xml:space="preserve"> </v>
      </c>
      <c r="P13" s="19" t="str">
        <f>IF($A13=" "," ",INDEX(Teilnehmer[Staffel],'SG Schorndorf'!$A13))</f>
        <v xml:space="preserve"> </v>
      </c>
      <c r="Q13" s="51" t="str">
        <f>IF($A13=" "," ",INDEX(Teilnehmer[Springen 1],'SG Schorndorf'!$A13))</f>
        <v xml:space="preserve"> </v>
      </c>
      <c r="R13" s="47" t="str">
        <f>IF($A13=" "," ",INDEX(Teilnehmer[Springen 2],'SG Schorndorf'!$A13))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226</v>
      </c>
      <c r="I14" s="30"/>
      <c r="J14" s="32"/>
      <c r="K14" s="33">
        <f>_xlfn.AGGREGATE(15,4,K3:K13,1) + _xlfn.AGGREGATE(15,4,K3:K13,2) + _xlfn.AGGREGATE(15,4,K3:K13,3) + _xlfn.AGGREGATE(15,4,K3:K13,4) + _xlfn.AGGREGATE(15,4,K3:K13,5) + _xlfn.AGGREGATE(15,4,K3:K13,6)</f>
        <v>52.7</v>
      </c>
      <c r="L14" s="32"/>
      <c r="M14" s="32"/>
      <c r="N14" s="32"/>
      <c r="O14" s="32">
        <f>_xlfn.AGGREGATE(14,4,O3:O13,1) + _xlfn.AGGREGATE(14,4,O3:O13,2) + _xlfn.AGGREGATE(14,4,O3:O13,3) + _xlfn.AGGREGATE(14,4,O3:O13,4) + _xlfn.AGGREGATE(14,4,O3:O13,5) + _xlfn.AGGREGATE(14,4,O3:O13,6)</f>
        <v>134</v>
      </c>
      <c r="P14" s="45">
        <f>MAX(P3:P13)</f>
        <v>116</v>
      </c>
      <c r="Q14" s="52"/>
      <c r="R14" s="49"/>
      <c r="S14" s="53">
        <f>_xlfn.AGGREGATE(15,4,S3:S13,1) + _xlfn.AGGREGATE(15,4,S3:S13,2) + _xlfn.AGGREGATE(15,4,S3:S13,3) + _xlfn.AGGREGATE(15,4,S3:S13,4) + _xlfn.AGGREGATE(15,4,S3:S13,5) + _xlfn.AGGREGATE(15,4,S3:S13,6)</f>
        <v>39.099999999999994</v>
      </c>
    </row>
    <row r="15" spans="1:19" s="3" customFormat="1" x14ac:dyDescent="0.2">
      <c r="A15" s="28" t="str">
        <f>IF(ROWS($B$3:B15)&lt;=$A$1,INDEX(Teilnehmer[Nr.],_xlfn.AGGREGATE(15,3,(Teilnehmer[Team]='SG Schorndorf'!$B$1)/(Teilnehmer[Team]='SG Schorndorf'!$B$1)*ROW(Teilnehmer[Team])-ROW(Teilnehmer[[#Headers],[Team]]),ROWS('SG Schorndorf'!$B$3:B15))),"")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27" priority="5" operator="notEqual">
      <formula>""</formula>
    </cfRule>
  </conditionalFormatting>
  <conditionalFormatting sqref="D1">
    <cfRule type="cellIs" dxfId="26" priority="4" operator="notEqual">
      <formula>""</formula>
    </cfRule>
  </conditionalFormatting>
  <conditionalFormatting sqref="I1">
    <cfRule type="cellIs" dxfId="25" priority="3" operator="notEqual">
      <formula>""</formula>
    </cfRule>
  </conditionalFormatting>
  <conditionalFormatting sqref="S3:S13">
    <cfRule type="cellIs" dxfId="24" priority="2" operator="notEqual">
      <formula>""</formula>
    </cfRule>
  </conditionalFormatting>
  <conditionalFormatting sqref="S14">
    <cfRule type="cellIs" dxfId="2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erfassen'!D2:D201,'LG Weissacher Tal'!B1)</f>
        <v>7</v>
      </c>
      <c r="B1" s="36" t="s">
        <v>33</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IF(ROWS($B$3:B3)&lt;=$A$1,INDEX(Teilnehmer[Nr.],_xlfn.AGGREGATE(15,3,(Teilnehmer[Team]='LG Weissacher Tal'!$B$1)/(Teilnehmer[Team]='LG Weissacher Tal'!$B$1)*ROW(Teilnehmer[Team])-ROW(Teilnehmer[[#Headers],[Team]]),ROWS('LG Weissacher Tal'!$B$3:B3)))," ")</f>
        <v>20</v>
      </c>
      <c r="B3" s="19" t="str">
        <f>IF(A3=" "," ",INDEX(Teilnehmer[Name],'LG Weissacher Tal'!A3))</f>
        <v>Noll</v>
      </c>
      <c r="C3" s="27" t="str">
        <f>IF(A3=" "," ",INDEX(Teilnehmer[Vorname],'LG Weissacher Tal'!A3))</f>
        <v>Felix</v>
      </c>
      <c r="D3" s="19">
        <f>IF($A3=" "," ",INDEX(Teilnehmer[Wurf 1],'LG Weissacher Tal'!$A3))</f>
        <v>14</v>
      </c>
      <c r="E3" s="20">
        <f>IF($A3=" "," ",INDEX(Teilnehmer[Wurf 2],'LG Weissacher Tal'!$A3))</f>
        <v>14</v>
      </c>
      <c r="F3" s="20">
        <f>IF($A3=" "," ",INDEX(Teilnehmer[Wurf 3],'LG Weissacher Tal'!$A3))</f>
        <v>13</v>
      </c>
      <c r="G3" s="20">
        <f>IF($A3=" "," ",INDEX(Teilnehmer[Wurf 4],'LG Weissacher Tal'!$A3))</f>
        <v>14</v>
      </c>
      <c r="H3" s="23">
        <f>IF($A3=" "," ",SUM(D3:G3)-MIN(D3:G3))</f>
        <v>42</v>
      </c>
      <c r="I3" s="19">
        <f>IF($A3=" "," ",INDEX(Teilnehmer[Sprint 1],'LG Weissacher Tal'!$A3))</f>
        <v>8.8000000000000007</v>
      </c>
      <c r="J3" s="20">
        <f>IF($A3=" "," ",INDEX(Teilnehmer[Sprint 2],'LG Weissacher Tal'!$A3))</f>
        <v>8.6</v>
      </c>
      <c r="K3" s="23">
        <f>IF($A3=" "," ",MIN(I3:J3))</f>
        <v>8.6</v>
      </c>
      <c r="L3" s="20">
        <f>IF($A3=" "," ",INDEX(Teilnehmer[Stabweit 1],'LG Weissacher Tal'!$A3))</f>
        <v>11</v>
      </c>
      <c r="M3" s="20">
        <f>IF($A3=" "," ",INDEX(Teilnehmer[Stabweit 2],'LG Weissacher Tal'!$A3))</f>
        <v>11</v>
      </c>
      <c r="N3" s="20">
        <f>IF($A3=" "," ",INDEX(Teilnehmer[Stabweit 3],'LG Weissacher Tal'!$A3))</f>
        <v>12</v>
      </c>
      <c r="O3" s="21">
        <f t="shared" ref="O3:O13" si="0">IF($A3=" "," ",SUM(L3:N3)-MIN(L3:N3))</f>
        <v>23</v>
      </c>
      <c r="P3" s="19">
        <f>IF($A3=" "," ",INDEX(Teilnehmer[Staffel],'LG Weissacher Tal'!$A3))</f>
        <v>116</v>
      </c>
      <c r="Q3" s="51">
        <f>IF($A3=" "," ",INDEX(Teilnehmer[Springen 1],'LG Weissacher Tal'!$A3))</f>
        <v>6.5</v>
      </c>
      <c r="R3" s="47">
        <f>IF($A3=" "," ",INDEX(Teilnehmer[Springen 2],'LG Weissacher Tal'!$A3))</f>
        <v>6.8</v>
      </c>
      <c r="S3" s="54">
        <f>IF($A3=" "," ",MIN(Q3:R3))</f>
        <v>6.5</v>
      </c>
    </row>
    <row r="4" spans="1:19" s="3" customFormat="1" x14ac:dyDescent="0.2">
      <c r="A4" s="38">
        <f>IF(ROWS($B$3:B4)&lt;=$A$1,INDEX(Teilnehmer[Nr.],_xlfn.AGGREGATE(15,3,(Teilnehmer[Team]='LG Weissacher Tal'!$B$1)/(Teilnehmer[Team]='LG Weissacher Tal'!$B$1)*ROW(Teilnehmer[Team])-ROW(Teilnehmer[[#Headers],[Team]]),ROWS('LG Weissacher Tal'!$B$3:B4)))," ")</f>
        <v>21</v>
      </c>
      <c r="B4" s="19" t="str">
        <f>IF(A4=" "," ",INDEX(Teilnehmer[Name],'LG Weissacher Tal'!A4))</f>
        <v>Schützle</v>
      </c>
      <c r="C4" s="27" t="str">
        <f>IF(A4=" "," ",INDEX(Teilnehmer[Vorname],'LG Weissacher Tal'!A4))</f>
        <v>Max</v>
      </c>
      <c r="D4" s="19">
        <f>IF($A4=" "," ",INDEX(Teilnehmer[Wurf 1],'LG Weissacher Tal'!$A4))</f>
        <v>13</v>
      </c>
      <c r="E4" s="20">
        <f>IF($A4=" "," ",INDEX(Teilnehmer[Wurf 2],'LG Weissacher Tal'!$A4))</f>
        <v>13</v>
      </c>
      <c r="F4" s="20">
        <f>IF($A4=" "," ",INDEX(Teilnehmer[Wurf 3],'LG Weissacher Tal'!$A4))</f>
        <v>12</v>
      </c>
      <c r="G4" s="20">
        <f>IF($A4=" "," ",INDEX(Teilnehmer[Wurf 4],'LG Weissacher Tal'!$A4))</f>
        <v>12</v>
      </c>
      <c r="H4" s="23">
        <f>IF($A4=" "," ",SUM(D4:G4)-MIN(D4:G4))</f>
        <v>38</v>
      </c>
      <c r="I4" s="19">
        <f>IF($A4=" "," ",INDEX(Teilnehmer[Sprint 1],'LG Weissacher Tal'!$A4))</f>
        <v>9.3000000000000007</v>
      </c>
      <c r="J4" s="20">
        <f>IF($A4=" "," ",INDEX(Teilnehmer[Sprint 2],'LG Weissacher Tal'!$A4))</f>
        <v>9.1</v>
      </c>
      <c r="K4" s="23">
        <f t="shared" ref="K4:K13" si="1">IF($A4=" "," ",MIN(I4:J4))</f>
        <v>9.1</v>
      </c>
      <c r="L4" s="20">
        <f>IF($A4=" "," ",INDEX(Teilnehmer[Stabweit 1],'LG Weissacher Tal'!$A4))</f>
        <v>12</v>
      </c>
      <c r="M4" s="20">
        <f>IF($A4=" "," ",INDEX(Teilnehmer[Stabweit 2],'LG Weissacher Tal'!$A4))</f>
        <v>11</v>
      </c>
      <c r="N4" s="20">
        <f>IF($A4=" "," ",INDEX(Teilnehmer[Stabweit 3],'LG Weissacher Tal'!$A4))</f>
        <v>11</v>
      </c>
      <c r="O4" s="21">
        <f t="shared" si="0"/>
        <v>23</v>
      </c>
      <c r="P4" s="19">
        <f>IF($A4=" "," ",INDEX(Teilnehmer[Staffel],'LG Weissacher Tal'!$A4))</f>
        <v>116</v>
      </c>
      <c r="Q4" s="51">
        <f>IF($A4=" "," ",INDEX(Teilnehmer[Springen 1],'LG Weissacher Tal'!$A4))</f>
        <v>7.3</v>
      </c>
      <c r="R4" s="47">
        <f>IF($A4=" "," ",INDEX(Teilnehmer[Springen 2],'LG Weissacher Tal'!$A4))</f>
        <v>6.9</v>
      </c>
      <c r="S4" s="54">
        <f t="shared" ref="S4:S13" si="2">IF($A4=" "," ",MIN(Q4:R4))</f>
        <v>6.9</v>
      </c>
    </row>
    <row r="5" spans="1:19" s="3" customFormat="1" x14ac:dyDescent="0.2">
      <c r="A5" s="38">
        <f>IF(ROWS($B$3:B5)&lt;=$A$1,INDEX(Teilnehmer[Nr.],_xlfn.AGGREGATE(15,3,(Teilnehmer[Team]='LG Weissacher Tal'!$B$1)/(Teilnehmer[Team]='LG Weissacher Tal'!$B$1)*ROW(Teilnehmer[Team])-ROW(Teilnehmer[[#Headers],[Team]]),ROWS('LG Weissacher Tal'!$B$3:B5)))," ")</f>
        <v>22</v>
      </c>
      <c r="B5" s="19" t="str">
        <f>IF(A5=" "," ",INDEX(Teilnehmer[Name],'LG Weissacher Tal'!A5))</f>
        <v>Cancedda</v>
      </c>
      <c r="C5" s="27" t="str">
        <f>IF(A5=" "," ",INDEX(Teilnehmer[Vorname],'LG Weissacher Tal'!A5))</f>
        <v>Lia</v>
      </c>
      <c r="D5" s="19">
        <f>IF($A5=" "," ",INDEX(Teilnehmer[Wurf 1],'LG Weissacher Tal'!$A5))</f>
        <v>13</v>
      </c>
      <c r="E5" s="20">
        <f>IF($A5=" "," ",INDEX(Teilnehmer[Wurf 2],'LG Weissacher Tal'!$A5))</f>
        <v>14</v>
      </c>
      <c r="F5" s="20">
        <f>IF($A5=" "," ",INDEX(Teilnehmer[Wurf 3],'LG Weissacher Tal'!$A5))</f>
        <v>13</v>
      </c>
      <c r="G5" s="20">
        <f>IF($A5=" "," ",INDEX(Teilnehmer[Wurf 4],'LG Weissacher Tal'!$A5))</f>
        <v>14</v>
      </c>
      <c r="H5" s="23">
        <f t="shared" ref="H5:H13" si="3">IF($A5=" "," ",SUM(D5:G5)-MIN(D5:G5))</f>
        <v>41</v>
      </c>
      <c r="I5" s="19">
        <f>IF($A5=" "," ",INDEX(Teilnehmer[Sprint 1],'LG Weissacher Tal'!$A5))</f>
        <v>8.3000000000000007</v>
      </c>
      <c r="J5" s="20">
        <f>IF($A5=" "," ",INDEX(Teilnehmer[Sprint 2],'LG Weissacher Tal'!$A5))</f>
        <v>8.3000000000000007</v>
      </c>
      <c r="K5" s="23">
        <f t="shared" si="1"/>
        <v>8.3000000000000007</v>
      </c>
      <c r="L5" s="20">
        <f>IF($A5=" "," ",INDEX(Teilnehmer[Stabweit 1],'LG Weissacher Tal'!$A5))</f>
        <v>12</v>
      </c>
      <c r="M5" s="20">
        <f>IF($A5=" "," ",INDEX(Teilnehmer[Stabweit 2],'LG Weissacher Tal'!$A5))</f>
        <v>11</v>
      </c>
      <c r="N5" s="20">
        <f>IF($A5=" "," ",INDEX(Teilnehmer[Stabweit 3],'LG Weissacher Tal'!$A5))</f>
        <v>13</v>
      </c>
      <c r="O5" s="21">
        <f t="shared" si="0"/>
        <v>25</v>
      </c>
      <c r="P5" s="19">
        <f>IF($A5=" "," ",INDEX(Teilnehmer[Staffel],'LG Weissacher Tal'!$A5))</f>
        <v>116</v>
      </c>
      <c r="Q5" s="51">
        <f>IF($A5=" "," ",INDEX(Teilnehmer[Springen 1],'LG Weissacher Tal'!$A5))</f>
        <v>6.4</v>
      </c>
      <c r="R5" s="47">
        <f>IF($A5=" "," ",INDEX(Teilnehmer[Springen 2],'LG Weissacher Tal'!$A5))</f>
        <v>5.9</v>
      </c>
      <c r="S5" s="54">
        <f t="shared" si="2"/>
        <v>5.9</v>
      </c>
    </row>
    <row r="6" spans="1:19" s="3" customFormat="1" x14ac:dyDescent="0.2">
      <c r="A6" s="38">
        <f>IF(ROWS($B$3:B6)&lt;=$A$1,INDEX(Teilnehmer[Nr.],_xlfn.AGGREGATE(15,3,(Teilnehmer[Team]='LG Weissacher Tal'!$B$1)/(Teilnehmer[Team]='LG Weissacher Tal'!$B$1)*ROW(Teilnehmer[Team])-ROW(Teilnehmer[[#Headers],[Team]]),ROWS('LG Weissacher Tal'!$B$3:B6)))," ")</f>
        <v>23</v>
      </c>
      <c r="B6" s="19" t="str">
        <f>IF(A6=" "," ",INDEX(Teilnehmer[Name],'LG Weissacher Tal'!A6))</f>
        <v>Reutter</v>
      </c>
      <c r="C6" s="27" t="str">
        <f>IF(A6=" "," ",INDEX(Teilnehmer[Vorname],'LG Weissacher Tal'!A6))</f>
        <v>Ilvie</v>
      </c>
      <c r="D6" s="19">
        <f>IF($A6=" "," ",INDEX(Teilnehmer[Wurf 1],'LG Weissacher Tal'!$A6))</f>
        <v>13</v>
      </c>
      <c r="E6" s="20">
        <f>IF($A6=" "," ",INDEX(Teilnehmer[Wurf 2],'LG Weissacher Tal'!$A6))</f>
        <v>13</v>
      </c>
      <c r="F6" s="20">
        <f>IF($A6=" "," ",INDEX(Teilnehmer[Wurf 3],'LG Weissacher Tal'!$A6))</f>
        <v>13</v>
      </c>
      <c r="G6" s="20">
        <f>IF($A6=" "," ",INDEX(Teilnehmer[Wurf 4],'LG Weissacher Tal'!$A6))</f>
        <v>13</v>
      </c>
      <c r="H6" s="23">
        <f t="shared" si="3"/>
        <v>39</v>
      </c>
      <c r="I6" s="19">
        <f>IF($A6=" "," ",INDEX(Teilnehmer[Sprint 1],'LG Weissacher Tal'!$A6))</f>
        <v>8.6</v>
      </c>
      <c r="J6" s="20">
        <f>IF($A6=" "," ",INDEX(Teilnehmer[Sprint 2],'LG Weissacher Tal'!$A6))</f>
        <v>8.3000000000000007</v>
      </c>
      <c r="K6" s="23">
        <f t="shared" si="1"/>
        <v>8.3000000000000007</v>
      </c>
      <c r="L6" s="20">
        <f>IF($A6=" "," ",INDEX(Teilnehmer[Stabweit 1],'LG Weissacher Tal'!$A6))</f>
        <v>11</v>
      </c>
      <c r="M6" s="20">
        <f>IF($A6=" "," ",INDEX(Teilnehmer[Stabweit 2],'LG Weissacher Tal'!$A6))</f>
        <v>11</v>
      </c>
      <c r="N6" s="20">
        <f>IF($A6=" "," ",INDEX(Teilnehmer[Stabweit 3],'LG Weissacher Tal'!$A6))</f>
        <v>12</v>
      </c>
      <c r="O6" s="21">
        <f t="shared" si="0"/>
        <v>23</v>
      </c>
      <c r="P6" s="19">
        <f>IF($A6=" "," ",INDEX(Teilnehmer[Staffel],'LG Weissacher Tal'!$A6))</f>
        <v>116</v>
      </c>
      <c r="Q6" s="51">
        <f>IF($A6=" "," ",INDEX(Teilnehmer[Springen 1],'LG Weissacher Tal'!$A6))</f>
        <v>6.7</v>
      </c>
      <c r="R6" s="47">
        <f>IF($A6=" "," ",INDEX(Teilnehmer[Springen 2],'LG Weissacher Tal'!$A6))</f>
        <v>6.9</v>
      </c>
      <c r="S6" s="54">
        <f t="shared" si="2"/>
        <v>6.7</v>
      </c>
    </row>
    <row r="7" spans="1:19" s="3" customFormat="1" x14ac:dyDescent="0.2">
      <c r="A7" s="38">
        <f>IF(ROWS($B$3:B7)&lt;=$A$1,INDEX(Teilnehmer[Nr.],_xlfn.AGGREGATE(15,3,(Teilnehmer[Team]='LG Weissacher Tal'!$B$1)/(Teilnehmer[Team]='LG Weissacher Tal'!$B$1)*ROW(Teilnehmer[Team])-ROW(Teilnehmer[[#Headers],[Team]]),ROWS('LG Weissacher Tal'!$B$3:B7)))," ")</f>
        <v>24</v>
      </c>
      <c r="B7" s="19" t="str">
        <f>IF(A7=" "," ",INDEX(Teilnehmer[Name],'LG Weissacher Tal'!A7))</f>
        <v>Wiedenhorn</v>
      </c>
      <c r="C7" s="27" t="str">
        <f>IF(A7=" "," ",INDEX(Teilnehmer[Vorname],'LG Weissacher Tal'!A7))</f>
        <v>Pia</v>
      </c>
      <c r="D7" s="19">
        <f>IF($A7=" "," ",INDEX(Teilnehmer[Wurf 1],'LG Weissacher Tal'!$A7))</f>
        <v>13</v>
      </c>
      <c r="E7" s="20">
        <f>IF($A7=" "," ",INDEX(Teilnehmer[Wurf 2],'LG Weissacher Tal'!$A7))</f>
        <v>12</v>
      </c>
      <c r="F7" s="20">
        <f>IF($A7=" "," ",INDEX(Teilnehmer[Wurf 3],'LG Weissacher Tal'!$A7))</f>
        <v>12</v>
      </c>
      <c r="G7" s="20">
        <f>IF($A7=" "," ",INDEX(Teilnehmer[Wurf 4],'LG Weissacher Tal'!$A7))</f>
        <v>11</v>
      </c>
      <c r="H7" s="23">
        <f t="shared" si="3"/>
        <v>37</v>
      </c>
      <c r="I7" s="19">
        <f>IF($A7=" "," ",INDEX(Teilnehmer[Sprint 1],'LG Weissacher Tal'!$A7))</f>
        <v>8.3000000000000007</v>
      </c>
      <c r="J7" s="20">
        <f>IF($A7=" "," ",INDEX(Teilnehmer[Sprint 2],'LG Weissacher Tal'!$A7))</f>
        <v>8.5</v>
      </c>
      <c r="K7" s="23">
        <f t="shared" si="1"/>
        <v>8.3000000000000007</v>
      </c>
      <c r="L7" s="20">
        <f>IF($A7=" "," ",INDEX(Teilnehmer[Stabweit 1],'LG Weissacher Tal'!$A7))</f>
        <v>12</v>
      </c>
      <c r="M7" s="20">
        <f>IF($A7=" "," ",INDEX(Teilnehmer[Stabweit 2],'LG Weissacher Tal'!$A7))</f>
        <v>12</v>
      </c>
      <c r="N7" s="20">
        <f>IF($A7=" "," ",INDEX(Teilnehmer[Stabweit 3],'LG Weissacher Tal'!$A7))</f>
        <v>12</v>
      </c>
      <c r="O7" s="21">
        <f t="shared" si="0"/>
        <v>24</v>
      </c>
      <c r="P7" s="19">
        <f>IF($A7=" "," ",INDEX(Teilnehmer[Staffel],'LG Weissacher Tal'!$A7))</f>
        <v>116</v>
      </c>
      <c r="Q7" s="51">
        <f>IF($A7=" "," ",INDEX(Teilnehmer[Springen 1],'LG Weissacher Tal'!$A7))</f>
        <v>5.6</v>
      </c>
      <c r="R7" s="47">
        <f>IF($A7=" "," ",INDEX(Teilnehmer[Springen 2],'LG Weissacher Tal'!$A7))</f>
        <v>5.7</v>
      </c>
      <c r="S7" s="54">
        <f t="shared" si="2"/>
        <v>5.6</v>
      </c>
    </row>
    <row r="8" spans="1:19" s="3" customFormat="1" x14ac:dyDescent="0.2">
      <c r="A8" s="38">
        <f>IF(ROWS($B$3:B8)&lt;=$A$1,INDEX(Teilnehmer[Nr.],_xlfn.AGGREGATE(15,3,(Teilnehmer[Team]='LG Weissacher Tal'!$B$1)/(Teilnehmer[Team]='LG Weissacher Tal'!$B$1)*ROW(Teilnehmer[Team])-ROW(Teilnehmer[[#Headers],[Team]]),ROWS('LG Weissacher Tal'!$B$3:B8)))," ")</f>
        <v>25</v>
      </c>
      <c r="B8" s="19" t="str">
        <f>IF(A8=" "," ",INDEX(Teilnehmer[Name],'LG Weissacher Tal'!A8))</f>
        <v>Kienz</v>
      </c>
      <c r="C8" s="27" t="str">
        <f>IF(A8=" "," ",INDEX(Teilnehmer[Vorname],'LG Weissacher Tal'!A8))</f>
        <v>Jakob</v>
      </c>
      <c r="D8" s="19">
        <f>IF($A8=" "," ",INDEX(Teilnehmer[Wurf 1],'LG Weissacher Tal'!$A8))</f>
        <v>9</v>
      </c>
      <c r="E8" s="20">
        <f>IF($A8=" "," ",INDEX(Teilnehmer[Wurf 2],'LG Weissacher Tal'!$A8))</f>
        <v>9</v>
      </c>
      <c r="F8" s="20">
        <f>IF($A8=" "," ",INDEX(Teilnehmer[Wurf 3],'LG Weissacher Tal'!$A8))</f>
        <v>10</v>
      </c>
      <c r="G8" s="20">
        <f>IF($A8=" "," ",INDEX(Teilnehmer[Wurf 4],'LG Weissacher Tal'!$A8))</f>
        <v>10</v>
      </c>
      <c r="H8" s="23">
        <f t="shared" si="3"/>
        <v>29</v>
      </c>
      <c r="I8" s="19">
        <f>IF($A8=" "," ",INDEX(Teilnehmer[Sprint 1],'LG Weissacher Tal'!$A8))</f>
        <v>8.6</v>
      </c>
      <c r="J8" s="20">
        <f>IF($A8=" "," ",INDEX(Teilnehmer[Sprint 2],'LG Weissacher Tal'!$A8))</f>
        <v>8.6999999999999993</v>
      </c>
      <c r="K8" s="23">
        <f t="shared" si="1"/>
        <v>8.6</v>
      </c>
      <c r="L8" s="20">
        <f>IF($A8=" "," ",INDEX(Teilnehmer[Stabweit 1],'LG Weissacher Tal'!$A8))</f>
        <v>11</v>
      </c>
      <c r="M8" s="20">
        <f>IF($A8=" "," ",INDEX(Teilnehmer[Stabweit 2],'LG Weissacher Tal'!$A8))</f>
        <v>12</v>
      </c>
      <c r="N8" s="20">
        <f>IF($A8=" "," ",INDEX(Teilnehmer[Stabweit 3],'LG Weissacher Tal'!$A8))</f>
        <v>12</v>
      </c>
      <c r="O8" s="21">
        <f t="shared" si="0"/>
        <v>24</v>
      </c>
      <c r="P8" s="19">
        <f>IF($A8=" "," ",INDEX(Teilnehmer[Staffel],'LG Weissacher Tal'!$A8))</f>
        <v>116</v>
      </c>
      <c r="Q8" s="51">
        <f>IF($A8=" "," ",INDEX(Teilnehmer[Springen 1],'LG Weissacher Tal'!$A8))</f>
        <v>6.7</v>
      </c>
      <c r="R8" s="47">
        <f>IF($A8=" "," ",INDEX(Teilnehmer[Springen 2],'LG Weissacher Tal'!$A8))</f>
        <v>6.2</v>
      </c>
      <c r="S8" s="54">
        <f t="shared" si="2"/>
        <v>6.2</v>
      </c>
    </row>
    <row r="9" spans="1:19" s="3" customFormat="1" x14ac:dyDescent="0.2">
      <c r="A9" s="38">
        <f>IF(ROWS($B$3:B9)&lt;=$A$1,INDEX(Teilnehmer[Nr.],_xlfn.AGGREGATE(15,3,(Teilnehmer[Team]='LG Weissacher Tal'!$B$1)/(Teilnehmer[Team]='LG Weissacher Tal'!$B$1)*ROW(Teilnehmer[Team])-ROW(Teilnehmer[[#Headers],[Team]]),ROWS('LG Weissacher Tal'!$B$3:B9)))," ")</f>
        <v>67</v>
      </c>
      <c r="B9" s="19" t="str">
        <f>IF(A9=" "," ",INDEX(Teilnehmer[Name],'LG Weissacher Tal'!A9))</f>
        <v>Luchs</v>
      </c>
      <c r="C9" s="27" t="str">
        <f>IF(A9=" "," ",INDEX(Teilnehmer[Vorname],'LG Weissacher Tal'!A9))</f>
        <v>Justus</v>
      </c>
      <c r="D9" s="19">
        <f>IF($A9=" "," ",INDEX(Teilnehmer[Wurf 1],'LG Weissacher Tal'!$A9))</f>
        <v>11</v>
      </c>
      <c r="E9" s="20">
        <f>IF($A9=" "," ",INDEX(Teilnehmer[Wurf 2],'LG Weissacher Tal'!$A9))</f>
        <v>12</v>
      </c>
      <c r="F9" s="20">
        <f>IF($A9=" "," ",INDEX(Teilnehmer[Wurf 3],'LG Weissacher Tal'!$A9))</f>
        <v>12</v>
      </c>
      <c r="G9" s="20">
        <f>IF($A9=" "," ",INDEX(Teilnehmer[Wurf 4],'LG Weissacher Tal'!$A9))</f>
        <v>12</v>
      </c>
      <c r="H9" s="23">
        <f t="shared" si="3"/>
        <v>36</v>
      </c>
      <c r="I9" s="19">
        <f>IF($A9=" "," ",INDEX(Teilnehmer[Sprint 1],'LG Weissacher Tal'!$A9))</f>
        <v>9.8000000000000007</v>
      </c>
      <c r="J9" s="20">
        <f>IF($A9=" "," ",INDEX(Teilnehmer[Sprint 2],'LG Weissacher Tal'!$A9))</f>
        <v>9.9</v>
      </c>
      <c r="K9" s="23">
        <f t="shared" si="1"/>
        <v>9.8000000000000007</v>
      </c>
      <c r="L9" s="20">
        <f>IF($A9=" "," ",INDEX(Teilnehmer[Stabweit 1],'LG Weissacher Tal'!$A9))</f>
        <v>8</v>
      </c>
      <c r="M9" s="20">
        <f>IF($A9=" "," ",INDEX(Teilnehmer[Stabweit 2],'LG Weissacher Tal'!$A9))</f>
        <v>10</v>
      </c>
      <c r="N9" s="20">
        <f>IF($A9=" "," ",INDEX(Teilnehmer[Stabweit 3],'LG Weissacher Tal'!$A9))</f>
        <v>10</v>
      </c>
      <c r="O9" s="21">
        <f t="shared" si="0"/>
        <v>20</v>
      </c>
      <c r="P9" s="19">
        <f>IF($A9=" "," ",INDEX(Teilnehmer[Staffel],'LG Weissacher Tal'!$A9))</f>
        <v>116</v>
      </c>
      <c r="Q9" s="51">
        <f>IF($A9=" "," ",INDEX(Teilnehmer[Springen 1],'LG Weissacher Tal'!$A9))</f>
        <v>6.6</v>
      </c>
      <c r="R9" s="47">
        <f>IF($A9=" "," ",INDEX(Teilnehmer[Springen 2],'LG Weissacher Tal'!$A9))</f>
        <v>6.3</v>
      </c>
      <c r="S9" s="54">
        <f t="shared" si="2"/>
        <v>6.3</v>
      </c>
    </row>
    <row r="10" spans="1:19" s="3" customFormat="1" x14ac:dyDescent="0.2">
      <c r="A10" s="38" t="str">
        <f>IF(ROWS($B$3:B10)&lt;=$A$1,INDEX(Teilnehmer[Nr.],_xlfn.AGGREGATE(15,3,(Teilnehmer[Team]='LG Weissacher Tal'!$B$1)/(Teilnehmer[Team]='LG Weissacher Tal'!$B$1)*ROW(Teilnehmer[Team])-ROW(Teilnehmer[[#Headers],[Team]]),ROWS('LG Weissacher Tal'!$B$3:B10)))," ")</f>
        <v xml:space="preserve"> </v>
      </c>
      <c r="B10" s="19" t="str">
        <f>IF(A10=" "," ",INDEX(Teilnehmer[Name],'LG Weissacher Tal'!A10))</f>
        <v xml:space="preserve"> </v>
      </c>
      <c r="C10" s="27" t="str">
        <f>IF(A10=" "," ",INDEX(Teilnehmer[Vorname],'LG Weissacher Tal'!A10))</f>
        <v xml:space="preserve"> </v>
      </c>
      <c r="D10" s="19" t="str">
        <f>IF($A10=" "," ",INDEX(Teilnehmer[Wurf 1],'LG Weissacher Tal'!$A10))</f>
        <v xml:space="preserve"> </v>
      </c>
      <c r="E10" s="20" t="str">
        <f>IF($A10=" "," ",INDEX(Teilnehmer[Wurf 2],'LG Weissacher Tal'!$A10))</f>
        <v xml:space="preserve"> </v>
      </c>
      <c r="F10" s="20" t="str">
        <f>IF($A10=" "," ",INDEX(Teilnehmer[Wurf 3],'LG Weissacher Tal'!$A10))</f>
        <v xml:space="preserve"> </v>
      </c>
      <c r="G10" s="20" t="str">
        <f>IF($A10=" "," ",INDEX(Teilnehmer[Wurf 4],'LG Weissacher Tal'!$A10))</f>
        <v xml:space="preserve"> </v>
      </c>
      <c r="H10" s="23" t="str">
        <f t="shared" si="3"/>
        <v xml:space="preserve"> </v>
      </c>
      <c r="I10" s="19" t="str">
        <f>IF($A10=" "," ",INDEX(Teilnehmer[Sprint 1],'LG Weissacher Tal'!$A10))</f>
        <v xml:space="preserve"> </v>
      </c>
      <c r="J10" s="20" t="str">
        <f>IF($A10=" "," ",INDEX(Teilnehmer[Sprint 2],'LG Weissacher Tal'!$A10))</f>
        <v xml:space="preserve"> </v>
      </c>
      <c r="K10" s="23" t="str">
        <f t="shared" si="1"/>
        <v xml:space="preserve"> </v>
      </c>
      <c r="L10" s="20" t="str">
        <f>IF($A10=" "," ",INDEX(Teilnehmer[Stabweit 1],'LG Weissacher Tal'!$A10))</f>
        <v xml:space="preserve"> </v>
      </c>
      <c r="M10" s="20" t="str">
        <f>IF($A10=" "," ",INDEX(Teilnehmer[Stabweit 2],'LG Weissacher Tal'!$A10))</f>
        <v xml:space="preserve"> </v>
      </c>
      <c r="N10" s="20" t="str">
        <f>IF($A10=" "," ",INDEX(Teilnehmer[Stabweit 3],'LG Weissacher Tal'!$A10))</f>
        <v xml:space="preserve"> </v>
      </c>
      <c r="O10" s="21" t="str">
        <f t="shared" si="0"/>
        <v xml:space="preserve"> </v>
      </c>
      <c r="P10" s="19" t="str">
        <f>IF($A10=" "," ",INDEX(Teilnehmer[Staffel],'LG Weissacher Tal'!$A10))</f>
        <v xml:space="preserve"> </v>
      </c>
      <c r="Q10" s="51" t="str">
        <f>IF($A10=" "," ",INDEX(Teilnehmer[Springen 1],'LG Weissacher Tal'!$A10))</f>
        <v xml:space="preserve"> </v>
      </c>
      <c r="R10" s="47" t="str">
        <f>IF($A10=" "," ",INDEX(Teilnehmer[Springen 2],'LG Weissacher Tal'!$A10))</f>
        <v xml:space="preserve"> </v>
      </c>
      <c r="S10" s="54" t="str">
        <f t="shared" si="2"/>
        <v xml:space="preserve"> </v>
      </c>
    </row>
    <row r="11" spans="1:19" s="3" customFormat="1" x14ac:dyDescent="0.2">
      <c r="A11" s="38" t="str">
        <f>IF(ROWS($B$3:B11)&lt;=$A$1,INDEX(Teilnehmer[Nr.],_xlfn.AGGREGATE(15,3,(Teilnehmer[Team]='LG Weissacher Tal'!$B$1)/(Teilnehmer[Team]='LG Weissacher Tal'!$B$1)*ROW(Teilnehmer[Team])-ROW(Teilnehmer[[#Headers],[Team]]),ROWS('LG Weissacher Tal'!$B$3:B11)))," ")</f>
        <v xml:space="preserve"> </v>
      </c>
      <c r="B11" s="19" t="str">
        <f>IF(A11=" "," ",INDEX(Teilnehmer[Name],'LG Weissacher Tal'!A11))</f>
        <v xml:space="preserve"> </v>
      </c>
      <c r="C11" s="27" t="str">
        <f>IF(A11=" "," ",INDEX(Teilnehmer[Vorname],'LG Weissacher Tal'!A11))</f>
        <v xml:space="preserve"> </v>
      </c>
      <c r="D11" s="19" t="str">
        <f>IF($A11=" "," ",INDEX(Teilnehmer[Wurf 1],'LG Weissacher Tal'!$A11))</f>
        <v xml:space="preserve"> </v>
      </c>
      <c r="E11" s="20" t="str">
        <f>IF($A11=" "," ",INDEX(Teilnehmer[Wurf 2],'LG Weissacher Tal'!$A11))</f>
        <v xml:space="preserve"> </v>
      </c>
      <c r="F11" s="20" t="str">
        <f>IF($A11=" "," ",INDEX(Teilnehmer[Wurf 3],'LG Weissacher Tal'!$A11))</f>
        <v xml:space="preserve"> </v>
      </c>
      <c r="G11" s="20" t="str">
        <f>IF($A11=" "," ",INDEX(Teilnehmer[Wurf 4],'LG Weissacher Tal'!$A11))</f>
        <v xml:space="preserve"> </v>
      </c>
      <c r="H11" s="23" t="str">
        <f t="shared" si="3"/>
        <v xml:space="preserve"> </v>
      </c>
      <c r="I11" s="19" t="str">
        <f>IF(A11=" "," ",INDEX(Teilnehmer[Sprint 1],'LG Weissacher Tal'!A11))</f>
        <v xml:space="preserve"> </v>
      </c>
      <c r="J11" s="20" t="str">
        <f>IF(A11=" "," ",INDEX(Teilnehmer[Sprint 2],'LG Weissacher Tal'!A11))</f>
        <v xml:space="preserve"> </v>
      </c>
      <c r="K11" s="23" t="str">
        <f t="shared" si="1"/>
        <v xml:space="preserve"> </v>
      </c>
      <c r="L11" s="20" t="str">
        <f>IF($A11=" "," ",INDEX(Teilnehmer[Stabweit 1],'LG Weissacher Tal'!$A11))</f>
        <v xml:space="preserve"> </v>
      </c>
      <c r="M11" s="20" t="str">
        <f>IF($A11=" "," ",INDEX(Teilnehmer[Stabweit 2],'LG Weissacher Tal'!$A11))</f>
        <v xml:space="preserve"> </v>
      </c>
      <c r="N11" s="20" t="str">
        <f>IF($A11=" "," ",INDEX(Teilnehmer[Stabweit 3],'LG Weissacher Tal'!$A11))</f>
        <v xml:space="preserve"> </v>
      </c>
      <c r="O11" s="21" t="str">
        <f t="shared" si="0"/>
        <v xml:space="preserve"> </v>
      </c>
      <c r="P11" s="19" t="str">
        <f>IF($A11=" "," ",INDEX(Teilnehmer[Staffel],'LG Weissacher Tal'!$A11))</f>
        <v xml:space="preserve"> </v>
      </c>
      <c r="Q11" s="51" t="str">
        <f>IF($A11=" "," ",INDEX(Teilnehmer[Springen 1],'LG Weissacher Tal'!$A11))</f>
        <v xml:space="preserve"> </v>
      </c>
      <c r="R11" s="47" t="str">
        <f>IF($A11=" "," ",INDEX(Teilnehmer[Springen 2],'LG Weissacher Tal'!$A11))</f>
        <v xml:space="preserve"> </v>
      </c>
      <c r="S11" s="54" t="str">
        <f t="shared" si="2"/>
        <v xml:space="preserve"> </v>
      </c>
    </row>
    <row r="12" spans="1:19" s="3" customFormat="1" x14ac:dyDescent="0.2">
      <c r="A12" s="38" t="str">
        <f>IF(ROWS($B$3:B12)&lt;=$A$1,INDEX(Teilnehmer[Nr.],_xlfn.AGGREGATE(15,3,(Teilnehmer[Team]='LG Weissacher Tal'!$B$1)/(Teilnehmer[Team]='LG Weissacher Tal'!$B$1)*ROW(Teilnehmer[Team])-ROW(Teilnehmer[[#Headers],[Team]]),ROWS('LG Weissacher Tal'!$B$3:B12)))," ")</f>
        <v xml:space="preserve"> </v>
      </c>
      <c r="B12" s="19" t="str">
        <f>IF(A12=" "," ",INDEX(Teilnehmer[Name],'LG Weissacher Tal'!A12))</f>
        <v xml:space="preserve"> </v>
      </c>
      <c r="C12" s="27" t="str">
        <f>IF(A12=" "," ",INDEX(Teilnehmer[Vorname],'LG Weissacher Tal'!A12))</f>
        <v xml:space="preserve"> </v>
      </c>
      <c r="D12" s="19" t="str">
        <f>IF($A12=" "," ",INDEX(Teilnehmer[Wurf 1],'LG Weissacher Tal'!$A12))</f>
        <v xml:space="preserve"> </v>
      </c>
      <c r="E12" s="20" t="str">
        <f>IF($A12=" "," ",INDEX(Teilnehmer[Wurf 2],'LG Weissacher Tal'!$A12))</f>
        <v xml:space="preserve"> </v>
      </c>
      <c r="F12" s="20" t="str">
        <f>IF($A12=" "," ",INDEX(Teilnehmer[Wurf 3],'LG Weissacher Tal'!$A12))</f>
        <v xml:space="preserve"> </v>
      </c>
      <c r="G12" s="20" t="str">
        <f>IF($A12=" "," ",INDEX(Teilnehmer[Wurf 4],'LG Weissacher Tal'!$A12))</f>
        <v xml:space="preserve"> </v>
      </c>
      <c r="H12" s="23" t="str">
        <f t="shared" si="3"/>
        <v xml:space="preserve"> </v>
      </c>
      <c r="I12" s="19" t="str">
        <f>IF(A12=" "," ",INDEX(Teilnehmer[Sprint 1],'LG Weissacher Tal'!A12))</f>
        <v xml:space="preserve"> </v>
      </c>
      <c r="J12" s="20" t="str">
        <f>IF(A12=" "," ",INDEX(Teilnehmer[Sprint 2],'LG Weissacher Tal'!A12))</f>
        <v xml:space="preserve"> </v>
      </c>
      <c r="K12" s="23" t="str">
        <f t="shared" si="1"/>
        <v xml:space="preserve"> </v>
      </c>
      <c r="L12" s="20" t="str">
        <f>IF($A12=" "," ",INDEX(Teilnehmer[Stabweit 1],'LG Weissacher Tal'!$A12))</f>
        <v xml:space="preserve"> </v>
      </c>
      <c r="M12" s="20" t="str">
        <f>IF($A12=" "," ",INDEX(Teilnehmer[Stabweit 2],'LG Weissacher Tal'!$A12))</f>
        <v xml:space="preserve"> </v>
      </c>
      <c r="N12" s="20" t="str">
        <f>IF($A12=" "," ",INDEX(Teilnehmer[Stabweit 3],'LG Weissacher Tal'!$A12))</f>
        <v xml:space="preserve"> </v>
      </c>
      <c r="O12" s="21" t="str">
        <f t="shared" si="0"/>
        <v xml:space="preserve"> </v>
      </c>
      <c r="P12" s="19" t="str">
        <f>IF($A12=" "," ",INDEX(Teilnehmer[Staffel],'LG Weissacher Tal'!$A12))</f>
        <v xml:space="preserve"> </v>
      </c>
      <c r="Q12" s="51" t="str">
        <f>IF($A12=" "," ",INDEX(Teilnehmer[Springen 1],'LG Weissacher Tal'!$A12))</f>
        <v xml:space="preserve"> </v>
      </c>
      <c r="R12" s="47" t="str">
        <f>IF($A12=" "," ",INDEX(Teilnehmer[Springen 2],'LG Weissacher Tal'!$A12))</f>
        <v xml:space="preserve"> </v>
      </c>
      <c r="S12" s="54" t="str">
        <f t="shared" si="2"/>
        <v xml:space="preserve"> </v>
      </c>
    </row>
    <row r="13" spans="1:19" s="3" customFormat="1" x14ac:dyDescent="0.2">
      <c r="A13" s="38" t="str">
        <f>IF(ROWS($B$3:B13)&lt;=$A$1,INDEX(Teilnehmer[Nr.],_xlfn.AGGREGATE(15,3,(Teilnehmer[Team]='LG Weissacher Tal'!$B$1)/(Teilnehmer[Team]='LG Weissacher Tal'!$B$1)*ROW(Teilnehmer[Team])-ROW(Teilnehmer[[#Headers],[Team]]),ROWS('LG Weissacher Tal'!$B$3:B13)))," ")</f>
        <v xml:space="preserve"> </v>
      </c>
      <c r="B13" s="19" t="str">
        <f>IF(A13=" "," ",INDEX(Teilnehmer[Name],'LG Weissacher Tal'!A13))</f>
        <v xml:space="preserve"> </v>
      </c>
      <c r="C13" s="27" t="str">
        <f>IF(A13=" "," ",INDEX(Teilnehmer[Vorname],'LG Weissacher Tal'!A13))</f>
        <v xml:space="preserve"> </v>
      </c>
      <c r="D13" s="19" t="str">
        <f>IF($A13=" "," ",INDEX(Teilnehmer[Wurf 1],'LG Weissacher Tal'!$A13))</f>
        <v xml:space="preserve"> </v>
      </c>
      <c r="E13" s="20" t="str">
        <f>IF($A13=" "," ",INDEX(Teilnehmer[Wurf 2],'LG Weissacher Tal'!$A13))</f>
        <v xml:space="preserve"> </v>
      </c>
      <c r="F13" s="20" t="str">
        <f>IF($A13=" "," ",INDEX(Teilnehmer[Wurf 3],'LG Weissacher Tal'!$A13))</f>
        <v xml:space="preserve"> </v>
      </c>
      <c r="G13" s="20" t="str">
        <f>IF($A13=" "," ",INDEX(Teilnehmer[Wurf 4],'LG Weissacher Tal'!$A13))</f>
        <v xml:space="preserve"> </v>
      </c>
      <c r="H13" s="23" t="str">
        <f t="shared" si="3"/>
        <v xml:space="preserve"> </v>
      </c>
      <c r="I13" s="19" t="str">
        <f>IF(A13=" "," ",INDEX(Teilnehmer[Sprint 1],'LG Weissacher Tal'!A13))</f>
        <v xml:space="preserve"> </v>
      </c>
      <c r="J13" s="20" t="str">
        <f>IF(A13=" "," ",INDEX(Teilnehmer[Sprint 2],'LG Weissacher Tal'!A13))</f>
        <v xml:space="preserve"> </v>
      </c>
      <c r="K13" s="23" t="str">
        <f t="shared" si="1"/>
        <v xml:space="preserve"> </v>
      </c>
      <c r="L13" s="20" t="str">
        <f>IF($A13=" "," ",INDEX(Teilnehmer[Stabweit 1],'LG Weissacher Tal'!$A13))</f>
        <v xml:space="preserve"> </v>
      </c>
      <c r="M13" s="20" t="str">
        <f>IF($A13=" "," ",INDEX(Teilnehmer[Stabweit 2],'LG Weissacher Tal'!$A13))</f>
        <v xml:space="preserve"> </v>
      </c>
      <c r="N13" s="20" t="str">
        <f>IF($A13=" "," ",INDEX(Teilnehmer[Stabweit 3],'LG Weissacher Tal'!$A13))</f>
        <v xml:space="preserve"> </v>
      </c>
      <c r="O13" s="21" t="str">
        <f t="shared" si="0"/>
        <v xml:space="preserve"> </v>
      </c>
      <c r="P13" s="19" t="str">
        <f>IF($A13=" "," ",INDEX(Teilnehmer[Staffel],'LG Weissacher Tal'!$A13))</f>
        <v xml:space="preserve"> </v>
      </c>
      <c r="Q13" s="51" t="str">
        <f>IF($A13=" "," ",INDEX(Teilnehmer[Springen 1],'LG Weissacher Tal'!$A13))</f>
        <v xml:space="preserve"> </v>
      </c>
      <c r="R13" s="47" t="str">
        <f>IF($A13=" "," ",INDEX(Teilnehmer[Springen 2],'LG Weissacher Tal'!$A13))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233</v>
      </c>
      <c r="I14" s="30"/>
      <c r="J14" s="32"/>
      <c r="K14" s="33">
        <f>_xlfn.AGGREGATE(15,4,K3:K13,1) + _xlfn.AGGREGATE(15,4,K3:K13,2) + _xlfn.AGGREGATE(15,4,K3:K13,3) + _xlfn.AGGREGATE(15,4,K3:K13,4) + _xlfn.AGGREGATE(15,4,K3:K13,5) + _xlfn.AGGREGATE(15,4,K3:K13,6)</f>
        <v>51.2</v>
      </c>
      <c r="L14" s="32"/>
      <c r="M14" s="32"/>
      <c r="N14" s="32"/>
      <c r="O14" s="32">
        <f>_xlfn.AGGREGATE(14,4,O3:O13,1) + _xlfn.AGGREGATE(14,4,O3:O13,2) + _xlfn.AGGREGATE(14,4,O3:O13,3) + _xlfn.AGGREGATE(14,4,O3:O13,4) + _xlfn.AGGREGATE(14,4,O3:O13,5) + _xlfn.AGGREGATE(14,4,O3:O13,6)</f>
        <v>142</v>
      </c>
      <c r="P14" s="45">
        <f>MAX(P3:P13)</f>
        <v>116</v>
      </c>
      <c r="Q14" s="52"/>
      <c r="R14" s="49"/>
      <c r="S14" s="53">
        <f>_xlfn.AGGREGATE(15,4,S3:S13,1) + _xlfn.AGGREGATE(15,4,S3:S13,2) + _xlfn.AGGREGATE(15,4,S3:S13,3) + _xlfn.AGGREGATE(15,4,S3:S13,4) + _xlfn.AGGREGATE(15,4,S3:S13,5) + _xlfn.AGGREGATE(15,4,S3:S13,6)</f>
        <v>37.200000000000003</v>
      </c>
    </row>
    <row r="15" spans="1:19" s="3" customFormat="1" x14ac:dyDescent="0.2">
      <c r="A15" s="28" t="str">
        <f>IF(ROWS($B$3:B15)&lt;=$A$1,INDEX(Teilnehmer[Nr.],_xlfn.AGGREGATE(15,3,(Teilnehmer[Team]='LG Weissacher Tal'!$B$1)/(Teilnehmer[Team]='LG Weissacher Tal'!$B$1)*ROW(Teilnehmer[Team])-ROW(Teilnehmer[[#Headers],[Team]]),ROWS('LG Weissacher Tal'!$B$3:B15))),"")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22" priority="5" operator="notEqual">
      <formula>""</formula>
    </cfRule>
  </conditionalFormatting>
  <conditionalFormatting sqref="D1">
    <cfRule type="cellIs" dxfId="21" priority="4" operator="notEqual">
      <formula>""</formula>
    </cfRule>
  </conditionalFormatting>
  <conditionalFormatting sqref="I1">
    <cfRule type="cellIs" dxfId="20" priority="3" operator="notEqual">
      <formula>""</formula>
    </cfRule>
  </conditionalFormatting>
  <conditionalFormatting sqref="S3:S13">
    <cfRule type="cellIs" dxfId="19" priority="2" operator="notEqual">
      <formula>""</formula>
    </cfRule>
  </conditionalFormatting>
  <conditionalFormatting sqref="S14">
    <cfRule type="cellIs" dxfId="18"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erfassen'!D2:D201,'TSF Welzheim'!B1)</f>
        <v>10</v>
      </c>
      <c r="B1" s="36" t="s">
        <v>34</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IF(ROWS($B$3:B3)&lt;=$A$1,INDEX(Teilnehmer[Nr.],_xlfn.AGGREGATE(15,3,(Teilnehmer[Team]='TSF Welzheim'!$B$1)/(Teilnehmer[Team]='TSF Welzheim'!$B$1)*ROW(Teilnehmer[Team])-ROW(Teilnehmer[[#Headers],[Team]]),ROWS('TSF Welzheim'!$B$3:B3)))," ")</f>
        <v>26</v>
      </c>
      <c r="B3" s="19" t="str">
        <f>IF(A3=" "," ",INDEX(Teilnehmer[Name],'TSF Welzheim'!A3))</f>
        <v>Würsching</v>
      </c>
      <c r="C3" s="27" t="str">
        <f>IF(A3=" "," ",INDEX(Teilnehmer[Vorname],'TSF Welzheim'!A3))</f>
        <v>Peter</v>
      </c>
      <c r="D3" s="19">
        <f>IF($A3=" "," ",INDEX(Teilnehmer[Wurf 1],'TSF Welzheim'!$A3))</f>
        <v>12</v>
      </c>
      <c r="E3" s="20">
        <f>IF($A3=" "," ",INDEX(Teilnehmer[Wurf 2],'TSF Welzheim'!$A3))</f>
        <v>13</v>
      </c>
      <c r="F3" s="20">
        <f>IF($A3=" "," ",INDEX(Teilnehmer[Wurf 3],'TSF Welzheim'!$A3))</f>
        <v>11</v>
      </c>
      <c r="G3" s="20">
        <f>IF($A3=" "," ",INDEX(Teilnehmer[Wurf 4],'TSF Welzheim'!$A3))</f>
        <v>11</v>
      </c>
      <c r="H3" s="23">
        <f>IF($A3=" "," ",SUM(D3:G3)-MIN(D3:G3))</f>
        <v>36</v>
      </c>
      <c r="I3" s="19">
        <f>IF($A3=" "," ",INDEX(Teilnehmer[Sprint 1],'TSF Welzheim'!$A3))</f>
        <v>8.3000000000000007</v>
      </c>
      <c r="J3" s="20">
        <f>IF($A3=" "," ",INDEX(Teilnehmer[Sprint 2],'TSF Welzheim'!$A3))</f>
        <v>8.4</v>
      </c>
      <c r="K3" s="23">
        <f>IF($A3=" "," ",MIN(I3:J3))</f>
        <v>8.3000000000000007</v>
      </c>
      <c r="L3" s="20">
        <f>IF($A3=" "," ",INDEX(Teilnehmer[Stabweit 1],'TSF Welzheim'!$A3))</f>
        <v>12</v>
      </c>
      <c r="M3" s="20">
        <f>IF($A3=" "," ",INDEX(Teilnehmer[Stabweit 2],'TSF Welzheim'!$A3))</f>
        <v>12</v>
      </c>
      <c r="N3" s="20">
        <f>IF($A3=" "," ",INDEX(Teilnehmer[Stabweit 3],'TSF Welzheim'!$A3))</f>
        <v>12</v>
      </c>
      <c r="O3" s="21">
        <f t="shared" ref="O3:O13" si="0">IF($A3=" "," ",SUM(L3:N3)-MIN(L3:N3))</f>
        <v>24</v>
      </c>
      <c r="P3" s="19">
        <f>IF($A3=" "," ",INDEX(Teilnehmer[Staffel],'TSF Welzheim'!$A3))</f>
        <v>120</v>
      </c>
      <c r="Q3" s="51">
        <f>IF($A3=" "," ",INDEX(Teilnehmer[Springen 1],'TSF Welzheim'!$A3))</f>
        <v>6</v>
      </c>
      <c r="R3" s="47">
        <f>IF($A3=" "," ",INDEX(Teilnehmer[Springen 2],'TSF Welzheim'!$A3))</f>
        <v>5.7</v>
      </c>
      <c r="S3" s="54">
        <f>IF($A3=" "," ",MIN(Q3:R3))</f>
        <v>5.7</v>
      </c>
    </row>
    <row r="4" spans="1:19" s="3" customFormat="1" x14ac:dyDescent="0.2">
      <c r="A4" s="38">
        <f>IF(ROWS($B$3:B4)&lt;=$A$1,INDEX(Teilnehmer[Nr.],_xlfn.AGGREGATE(15,3,(Teilnehmer[Team]='TSF Welzheim'!$B$1)/(Teilnehmer[Team]='TSF Welzheim'!$B$1)*ROW(Teilnehmer[Team])-ROW(Teilnehmer[[#Headers],[Team]]),ROWS('TSF Welzheim'!$B$3:B4)))," ")</f>
        <v>27</v>
      </c>
      <c r="B4" s="19" t="str">
        <f>IF(A4=" "," ",INDEX(Teilnehmer[Name],'TSF Welzheim'!A4))</f>
        <v>Stadelmaier</v>
      </c>
      <c r="C4" s="27" t="str">
        <f>IF(A4=" "," ",INDEX(Teilnehmer[Vorname],'TSF Welzheim'!A4))</f>
        <v>Elias</v>
      </c>
      <c r="D4" s="19">
        <f>IF($A4=" "," ",INDEX(Teilnehmer[Wurf 1],'TSF Welzheim'!$A4))</f>
        <v>12</v>
      </c>
      <c r="E4" s="20">
        <f>IF($A4=" "," ",INDEX(Teilnehmer[Wurf 2],'TSF Welzheim'!$A4))</f>
        <v>12</v>
      </c>
      <c r="F4" s="20">
        <f>IF($A4=" "," ",INDEX(Teilnehmer[Wurf 3],'TSF Welzheim'!$A4))</f>
        <v>14</v>
      </c>
      <c r="G4" s="20">
        <f>IF($A4=" "," ",INDEX(Teilnehmer[Wurf 4],'TSF Welzheim'!$A4))</f>
        <v>14</v>
      </c>
      <c r="H4" s="23">
        <f>IF($A4=" "," ",SUM(D4:G4)-MIN(D4:G4))</f>
        <v>40</v>
      </c>
      <c r="I4" s="19">
        <f>IF($A4=" "," ",INDEX(Teilnehmer[Sprint 1],'TSF Welzheim'!$A4))</f>
        <v>8.1</v>
      </c>
      <c r="J4" s="20">
        <f>IF($A4=" "," ",INDEX(Teilnehmer[Sprint 2],'TSF Welzheim'!$A4))</f>
        <v>8</v>
      </c>
      <c r="K4" s="23">
        <f t="shared" ref="K4:K13" si="1">IF($A4=" "," ",MIN(I4:J4))</f>
        <v>8</v>
      </c>
      <c r="L4" s="20">
        <f>IF($A4=" "," ",INDEX(Teilnehmer[Stabweit 1],'TSF Welzheim'!$A4))</f>
        <v>11</v>
      </c>
      <c r="M4" s="20">
        <f>IF($A4=" "," ",INDEX(Teilnehmer[Stabweit 2],'TSF Welzheim'!$A4))</f>
        <v>12</v>
      </c>
      <c r="N4" s="20">
        <f>IF($A4=" "," ",INDEX(Teilnehmer[Stabweit 3],'TSF Welzheim'!$A4))</f>
        <v>13</v>
      </c>
      <c r="O4" s="21">
        <f t="shared" si="0"/>
        <v>25</v>
      </c>
      <c r="P4" s="19">
        <f>IF($A4=" "," ",INDEX(Teilnehmer[Staffel],'TSF Welzheim'!$A4))</f>
        <v>120</v>
      </c>
      <c r="Q4" s="51">
        <f>IF($A4=" "," ",INDEX(Teilnehmer[Springen 1],'TSF Welzheim'!$A4))</f>
        <v>6.3</v>
      </c>
      <c r="R4" s="47">
        <f>IF($A4=" "," ",INDEX(Teilnehmer[Springen 2],'TSF Welzheim'!$A4))</f>
        <v>6</v>
      </c>
      <c r="S4" s="54">
        <f t="shared" ref="S4:S13" si="2">IF($A4=" "," ",MIN(Q4:R4))</f>
        <v>6</v>
      </c>
    </row>
    <row r="5" spans="1:19" s="3" customFormat="1" x14ac:dyDescent="0.2">
      <c r="A5" s="38">
        <f>IF(ROWS($B$3:B5)&lt;=$A$1,INDEX(Teilnehmer[Nr.],_xlfn.AGGREGATE(15,3,(Teilnehmer[Team]='TSF Welzheim'!$B$1)/(Teilnehmer[Team]='TSF Welzheim'!$B$1)*ROW(Teilnehmer[Team])-ROW(Teilnehmer[[#Headers],[Team]]),ROWS('TSF Welzheim'!$B$3:B5)))," ")</f>
        <v>28</v>
      </c>
      <c r="B5" s="19" t="str">
        <f>IF(A5=" "," ",INDEX(Teilnehmer[Name],'TSF Welzheim'!A5))</f>
        <v>Staudinger</v>
      </c>
      <c r="C5" s="27" t="str">
        <f>IF(A5=" "," ",INDEX(Teilnehmer[Vorname],'TSF Welzheim'!A5))</f>
        <v>Maximilian</v>
      </c>
      <c r="D5" s="19">
        <f>IF($A5=" "," ",INDEX(Teilnehmer[Wurf 1],'TSF Welzheim'!$A5))</f>
        <v>14</v>
      </c>
      <c r="E5" s="20">
        <f>IF($A5=" "," ",INDEX(Teilnehmer[Wurf 2],'TSF Welzheim'!$A5))</f>
        <v>15</v>
      </c>
      <c r="F5" s="20">
        <f>IF($A5=" "," ",INDEX(Teilnehmer[Wurf 3],'TSF Welzheim'!$A5))</f>
        <v>13</v>
      </c>
      <c r="G5" s="20">
        <f>IF($A5=" "," ",INDEX(Teilnehmer[Wurf 4],'TSF Welzheim'!$A5))</f>
        <v>15</v>
      </c>
      <c r="H5" s="23">
        <f t="shared" ref="H5:H13" si="3">IF($A5=" "," ",SUM(D5:G5)-MIN(D5:G5))</f>
        <v>44</v>
      </c>
      <c r="I5" s="19">
        <f>IF($A5=" "," ",INDEX(Teilnehmer[Sprint 1],'TSF Welzheim'!$A5))</f>
        <v>8.3000000000000007</v>
      </c>
      <c r="J5" s="20">
        <f>IF($A5=" "," ",INDEX(Teilnehmer[Sprint 2],'TSF Welzheim'!$A5))</f>
        <v>8.6</v>
      </c>
      <c r="K5" s="23">
        <f t="shared" si="1"/>
        <v>8.3000000000000007</v>
      </c>
      <c r="L5" s="20">
        <f>IF($A5=" "," ",INDEX(Teilnehmer[Stabweit 1],'TSF Welzheim'!$A5))</f>
        <v>11</v>
      </c>
      <c r="M5" s="20">
        <f>IF($A5=" "," ",INDEX(Teilnehmer[Stabweit 2],'TSF Welzheim'!$A5))</f>
        <v>12</v>
      </c>
      <c r="N5" s="20">
        <f>IF($A5=" "," ",INDEX(Teilnehmer[Stabweit 3],'TSF Welzheim'!$A5))</f>
        <v>12</v>
      </c>
      <c r="O5" s="21">
        <f t="shared" si="0"/>
        <v>24</v>
      </c>
      <c r="P5" s="19">
        <f>IF($A5=" "," ",INDEX(Teilnehmer[Staffel],'TSF Welzheim'!$A5))</f>
        <v>120</v>
      </c>
      <c r="Q5" s="51">
        <f>IF($A5=" "," ",INDEX(Teilnehmer[Springen 1],'TSF Welzheim'!$A5))</f>
        <v>5.9</v>
      </c>
      <c r="R5" s="47">
        <f>IF($A5=" "," ",INDEX(Teilnehmer[Springen 2],'TSF Welzheim'!$A5))</f>
        <v>5.9</v>
      </c>
      <c r="S5" s="54">
        <f t="shared" si="2"/>
        <v>5.9</v>
      </c>
    </row>
    <row r="6" spans="1:19" s="3" customFormat="1" x14ac:dyDescent="0.2">
      <c r="A6" s="38">
        <f>IF(ROWS($B$3:B6)&lt;=$A$1,INDEX(Teilnehmer[Nr.],_xlfn.AGGREGATE(15,3,(Teilnehmer[Team]='TSF Welzheim'!$B$1)/(Teilnehmer[Team]='TSF Welzheim'!$B$1)*ROW(Teilnehmer[Team])-ROW(Teilnehmer[[#Headers],[Team]]),ROWS('TSF Welzheim'!$B$3:B6)))," ")</f>
        <v>29</v>
      </c>
      <c r="B6" s="19" t="str">
        <f>IF(A6=" "," ",INDEX(Teilnehmer[Name],'TSF Welzheim'!A6))</f>
        <v>Wiedmann</v>
      </c>
      <c r="C6" s="27" t="str">
        <f>IF(A6=" "," ",INDEX(Teilnehmer[Vorname],'TSF Welzheim'!A6))</f>
        <v>Maximilian</v>
      </c>
      <c r="D6" s="19">
        <f>IF($A6=" "," ",INDEX(Teilnehmer[Wurf 1],'TSF Welzheim'!$A6))</f>
        <v>13</v>
      </c>
      <c r="E6" s="20">
        <f>IF($A6=" "," ",INDEX(Teilnehmer[Wurf 2],'TSF Welzheim'!$A6))</f>
        <v>14</v>
      </c>
      <c r="F6" s="20">
        <f>IF($A6=" "," ",INDEX(Teilnehmer[Wurf 3],'TSF Welzheim'!$A6))</f>
        <v>14</v>
      </c>
      <c r="G6" s="20">
        <f>IF($A6=" "," ",INDEX(Teilnehmer[Wurf 4],'TSF Welzheim'!$A6))</f>
        <v>13</v>
      </c>
      <c r="H6" s="23">
        <f t="shared" si="3"/>
        <v>41</v>
      </c>
      <c r="I6" s="19">
        <f>IF($A6=" "," ",INDEX(Teilnehmer[Sprint 1],'TSF Welzheim'!$A6))</f>
        <v>8.3000000000000007</v>
      </c>
      <c r="J6" s="20">
        <f>IF($A6=" "," ",INDEX(Teilnehmer[Sprint 2],'TSF Welzheim'!$A6))</f>
        <v>8.5</v>
      </c>
      <c r="K6" s="23">
        <f t="shared" si="1"/>
        <v>8.3000000000000007</v>
      </c>
      <c r="L6" s="20">
        <f>IF($A6=" "," ",INDEX(Teilnehmer[Stabweit 1],'TSF Welzheim'!$A6))</f>
        <v>11</v>
      </c>
      <c r="M6" s="20">
        <f>IF($A6=" "," ",INDEX(Teilnehmer[Stabweit 2],'TSF Welzheim'!$A6))</f>
        <v>12</v>
      </c>
      <c r="N6" s="20">
        <f>IF($A6=" "," ",INDEX(Teilnehmer[Stabweit 3],'TSF Welzheim'!$A6))</f>
        <v>11</v>
      </c>
      <c r="O6" s="21">
        <f t="shared" si="0"/>
        <v>23</v>
      </c>
      <c r="P6" s="19">
        <f>IF($A6=" "," ",INDEX(Teilnehmer[Staffel],'TSF Welzheim'!$A6))</f>
        <v>120</v>
      </c>
      <c r="Q6" s="51">
        <f>IF($A6=" "," ",INDEX(Teilnehmer[Springen 1],'TSF Welzheim'!$A6))</f>
        <v>8.3000000000000007</v>
      </c>
      <c r="R6" s="47">
        <f>IF($A6=" "," ",INDEX(Teilnehmer[Springen 2],'TSF Welzheim'!$A6))</f>
        <v>7.1</v>
      </c>
      <c r="S6" s="54">
        <f t="shared" si="2"/>
        <v>7.1</v>
      </c>
    </row>
    <row r="7" spans="1:19" s="3" customFormat="1" x14ac:dyDescent="0.2">
      <c r="A7" s="38">
        <f>IF(ROWS($B$3:B7)&lt;=$A$1,INDEX(Teilnehmer[Nr.],_xlfn.AGGREGATE(15,3,(Teilnehmer[Team]='TSF Welzheim'!$B$1)/(Teilnehmer[Team]='TSF Welzheim'!$B$1)*ROW(Teilnehmer[Team])-ROW(Teilnehmer[[#Headers],[Team]]),ROWS('TSF Welzheim'!$B$3:B7)))," ")</f>
        <v>30</v>
      </c>
      <c r="B7" s="19" t="str">
        <f>IF(A7=" "," ",INDEX(Teilnehmer[Name],'TSF Welzheim'!A7))</f>
        <v>Sauer</v>
      </c>
      <c r="C7" s="27" t="str">
        <f>IF(A7=" "," ",INDEX(Teilnehmer[Vorname],'TSF Welzheim'!A7))</f>
        <v>Liam</v>
      </c>
      <c r="D7" s="19">
        <f>IF($A7=" "," ",INDEX(Teilnehmer[Wurf 1],'TSF Welzheim'!$A7))</f>
        <v>11</v>
      </c>
      <c r="E7" s="20">
        <f>IF($A7=" "," ",INDEX(Teilnehmer[Wurf 2],'TSF Welzheim'!$A7))</f>
        <v>10</v>
      </c>
      <c r="F7" s="20">
        <f>IF($A7=" "," ",INDEX(Teilnehmer[Wurf 3],'TSF Welzheim'!$A7))</f>
        <v>11</v>
      </c>
      <c r="G7" s="20">
        <f>IF($A7=" "," ",INDEX(Teilnehmer[Wurf 4],'TSF Welzheim'!$A7))</f>
        <v>10</v>
      </c>
      <c r="H7" s="23">
        <f t="shared" si="3"/>
        <v>32</v>
      </c>
      <c r="I7" s="19">
        <f>IF($A7=" "," ",INDEX(Teilnehmer[Sprint 1],'TSF Welzheim'!$A7))</f>
        <v>8.8000000000000007</v>
      </c>
      <c r="J7" s="20">
        <f>IF($A7=" "," ",INDEX(Teilnehmer[Sprint 2],'TSF Welzheim'!$A7))</f>
        <v>8.9</v>
      </c>
      <c r="K7" s="23">
        <f t="shared" si="1"/>
        <v>8.8000000000000007</v>
      </c>
      <c r="L7" s="20">
        <f>IF($A7=" "," ",INDEX(Teilnehmer[Stabweit 1],'TSF Welzheim'!$A7))</f>
        <v>12</v>
      </c>
      <c r="M7" s="20">
        <f>IF($A7=" "," ",INDEX(Teilnehmer[Stabweit 2],'TSF Welzheim'!$A7))</f>
        <v>11</v>
      </c>
      <c r="N7" s="20">
        <f>IF($A7=" "," ",INDEX(Teilnehmer[Stabweit 3],'TSF Welzheim'!$A7))</f>
        <v>12</v>
      </c>
      <c r="O7" s="21">
        <f t="shared" si="0"/>
        <v>24</v>
      </c>
      <c r="P7" s="19">
        <f>IF($A7=" "," ",INDEX(Teilnehmer[Staffel],'TSF Welzheim'!$A7))</f>
        <v>120</v>
      </c>
      <c r="Q7" s="51">
        <f>IF($A7=" "," ",INDEX(Teilnehmer[Springen 1],'TSF Welzheim'!$A7))</f>
        <v>5.8</v>
      </c>
      <c r="R7" s="47">
        <f>IF($A7=" "," ",INDEX(Teilnehmer[Springen 2],'TSF Welzheim'!$A7))</f>
        <v>5.7</v>
      </c>
      <c r="S7" s="54">
        <f t="shared" si="2"/>
        <v>5.7</v>
      </c>
    </row>
    <row r="8" spans="1:19" s="3" customFormat="1" x14ac:dyDescent="0.2">
      <c r="A8" s="38">
        <f>IF(ROWS($B$3:B8)&lt;=$A$1,INDEX(Teilnehmer[Nr.],_xlfn.AGGREGATE(15,3,(Teilnehmer[Team]='TSF Welzheim'!$B$1)/(Teilnehmer[Team]='TSF Welzheim'!$B$1)*ROW(Teilnehmer[Team])-ROW(Teilnehmer[[#Headers],[Team]]),ROWS('TSF Welzheim'!$B$3:B8)))," ")</f>
        <v>31</v>
      </c>
      <c r="B8" s="19" t="str">
        <f>IF(A8=" "," ",INDEX(Teilnehmer[Name],'TSF Welzheim'!A8))</f>
        <v>Mettler</v>
      </c>
      <c r="C8" s="27" t="str">
        <f>IF(A8=" "," ",INDEX(Teilnehmer[Vorname],'TSF Welzheim'!A8))</f>
        <v>Jonas</v>
      </c>
      <c r="D8" s="19">
        <f>IF($A8=" "," ",INDEX(Teilnehmer[Wurf 1],'TSF Welzheim'!$A8))</f>
        <v>11</v>
      </c>
      <c r="E8" s="20">
        <f>IF($A8=" "," ",INDEX(Teilnehmer[Wurf 2],'TSF Welzheim'!$A8))</f>
        <v>9</v>
      </c>
      <c r="F8" s="20">
        <f>IF($A8=" "," ",INDEX(Teilnehmer[Wurf 3],'TSF Welzheim'!$A8))</f>
        <v>15</v>
      </c>
      <c r="G8" s="20">
        <f>IF($A8=" "," ",INDEX(Teilnehmer[Wurf 4],'TSF Welzheim'!$A8))</f>
        <v>12</v>
      </c>
      <c r="H8" s="23">
        <f t="shared" si="3"/>
        <v>38</v>
      </c>
      <c r="I8" s="19">
        <f>IF($A8=" "," ",INDEX(Teilnehmer[Sprint 1],'TSF Welzheim'!$A8))</f>
        <v>7.7</v>
      </c>
      <c r="J8" s="20">
        <f>IF($A8=" "," ",INDEX(Teilnehmer[Sprint 2],'TSF Welzheim'!$A8))</f>
        <v>7.8</v>
      </c>
      <c r="K8" s="23">
        <f t="shared" si="1"/>
        <v>7.7</v>
      </c>
      <c r="L8" s="20">
        <f>IF($A8=" "," ",INDEX(Teilnehmer[Stabweit 1],'TSF Welzheim'!$A8))</f>
        <v>12</v>
      </c>
      <c r="M8" s="20">
        <f>IF($A8=" "," ",INDEX(Teilnehmer[Stabweit 2],'TSF Welzheim'!$A8))</f>
        <v>12</v>
      </c>
      <c r="N8" s="20">
        <f>IF($A8=" "," ",INDEX(Teilnehmer[Stabweit 3],'TSF Welzheim'!$A8))</f>
        <v>11</v>
      </c>
      <c r="O8" s="21">
        <f t="shared" si="0"/>
        <v>24</v>
      </c>
      <c r="P8" s="19">
        <f>IF($A8=" "," ",INDEX(Teilnehmer[Staffel],'TSF Welzheim'!$A8))</f>
        <v>120</v>
      </c>
      <c r="Q8" s="51">
        <f>IF($A8=" "," ",INDEX(Teilnehmer[Springen 1],'TSF Welzheim'!$A8))</f>
        <v>5.9</v>
      </c>
      <c r="R8" s="47">
        <f>IF($A8=" "," ",INDEX(Teilnehmer[Springen 2],'TSF Welzheim'!$A8))</f>
        <v>5.8</v>
      </c>
      <c r="S8" s="54">
        <f t="shared" si="2"/>
        <v>5.8</v>
      </c>
    </row>
    <row r="9" spans="1:19" s="3" customFormat="1" x14ac:dyDescent="0.2">
      <c r="A9" s="38">
        <f>IF(ROWS($B$3:B9)&lt;=$A$1,INDEX(Teilnehmer[Nr.],_xlfn.AGGREGATE(15,3,(Teilnehmer[Team]='TSF Welzheim'!$B$1)/(Teilnehmer[Team]='TSF Welzheim'!$B$1)*ROW(Teilnehmer[Team])-ROW(Teilnehmer[[#Headers],[Team]]),ROWS('TSF Welzheim'!$B$3:B9)))," ")</f>
        <v>32</v>
      </c>
      <c r="B9" s="19" t="str">
        <f>IF(A9=" "," ",INDEX(Teilnehmer[Name],'TSF Welzheim'!A9))</f>
        <v>Geromiller</v>
      </c>
      <c r="C9" s="27" t="str">
        <f>IF(A9=" "," ",INDEX(Teilnehmer[Vorname],'TSF Welzheim'!A9))</f>
        <v>Larissa</v>
      </c>
      <c r="D9" s="19">
        <f>IF($A9=" "," ",INDEX(Teilnehmer[Wurf 1],'TSF Welzheim'!$A9))</f>
        <v>10</v>
      </c>
      <c r="E9" s="20">
        <f>IF($A9=" "," ",INDEX(Teilnehmer[Wurf 2],'TSF Welzheim'!$A9))</f>
        <v>10</v>
      </c>
      <c r="F9" s="20">
        <f>IF($A9=" "," ",INDEX(Teilnehmer[Wurf 3],'TSF Welzheim'!$A9))</f>
        <v>10</v>
      </c>
      <c r="G9" s="20">
        <f>IF($A9=" "," ",INDEX(Teilnehmer[Wurf 4],'TSF Welzheim'!$A9))</f>
        <v>11</v>
      </c>
      <c r="H9" s="23">
        <f t="shared" si="3"/>
        <v>31</v>
      </c>
      <c r="I9" s="19">
        <f>IF($A9=" "," ",INDEX(Teilnehmer[Sprint 1],'TSF Welzheim'!$A9))</f>
        <v>8.1999999999999993</v>
      </c>
      <c r="J9" s="20">
        <f>IF($A9=" "," ",INDEX(Teilnehmer[Sprint 2],'TSF Welzheim'!$A9))</f>
        <v>8.4</v>
      </c>
      <c r="K9" s="23">
        <f t="shared" si="1"/>
        <v>8.1999999999999993</v>
      </c>
      <c r="L9" s="20">
        <f>IF($A9=" "," ",INDEX(Teilnehmer[Stabweit 1],'TSF Welzheim'!$A9))</f>
        <v>10</v>
      </c>
      <c r="M9" s="20">
        <f>IF($A9=" "," ",INDEX(Teilnehmer[Stabweit 2],'TSF Welzheim'!$A9))</f>
        <v>10</v>
      </c>
      <c r="N9" s="20">
        <f>IF($A9=" "," ",INDEX(Teilnehmer[Stabweit 3],'TSF Welzheim'!$A9))</f>
        <v>10</v>
      </c>
      <c r="O9" s="21">
        <f t="shared" si="0"/>
        <v>20</v>
      </c>
      <c r="P9" s="19">
        <f>IF($A9=" "," ",INDEX(Teilnehmer[Staffel],'TSF Welzheim'!$A9))</f>
        <v>120</v>
      </c>
      <c r="Q9" s="51">
        <f>IF($A9=" "," ",INDEX(Teilnehmer[Springen 1],'TSF Welzheim'!$A9))</f>
        <v>9.6</v>
      </c>
      <c r="R9" s="47">
        <f>IF($A9=" "," ",INDEX(Teilnehmer[Springen 2],'TSF Welzheim'!$A9))</f>
        <v>8.6</v>
      </c>
      <c r="S9" s="54">
        <f t="shared" si="2"/>
        <v>8.6</v>
      </c>
    </row>
    <row r="10" spans="1:19" s="3" customFormat="1" x14ac:dyDescent="0.2">
      <c r="A10" s="38">
        <f>IF(ROWS($B$3:B10)&lt;=$A$1,INDEX(Teilnehmer[Nr.],_xlfn.AGGREGATE(15,3,(Teilnehmer[Team]='TSF Welzheim'!$B$1)/(Teilnehmer[Team]='TSF Welzheim'!$B$1)*ROW(Teilnehmer[Team])-ROW(Teilnehmer[[#Headers],[Team]]),ROWS('TSF Welzheim'!$B$3:B10)))," ")</f>
        <v>33</v>
      </c>
      <c r="B10" s="19" t="str">
        <f>IF(A10=" "," ",INDEX(Teilnehmer[Name],'TSF Welzheim'!A10))</f>
        <v>Geromiller</v>
      </c>
      <c r="C10" s="27" t="str">
        <f>IF(A10=" "," ",INDEX(Teilnehmer[Vorname],'TSF Welzheim'!A10))</f>
        <v>Fabian</v>
      </c>
      <c r="D10" s="19">
        <f>IF($A10=" "," ",INDEX(Teilnehmer[Wurf 1],'TSF Welzheim'!$A10))</f>
        <v>13</v>
      </c>
      <c r="E10" s="20">
        <f>IF($A10=" "," ",INDEX(Teilnehmer[Wurf 2],'TSF Welzheim'!$A10))</f>
        <v>13</v>
      </c>
      <c r="F10" s="20">
        <f>IF($A10=" "," ",INDEX(Teilnehmer[Wurf 3],'TSF Welzheim'!$A10))</f>
        <v>12</v>
      </c>
      <c r="G10" s="20">
        <f>IF($A10=" "," ",INDEX(Teilnehmer[Wurf 4],'TSF Welzheim'!$A10))</f>
        <v>14</v>
      </c>
      <c r="H10" s="23">
        <f t="shared" si="3"/>
        <v>40</v>
      </c>
      <c r="I10" s="19">
        <f>IF($A10=" "," ",INDEX(Teilnehmer[Sprint 1],'TSF Welzheim'!$A10))</f>
        <v>8.6</v>
      </c>
      <c r="J10" s="20">
        <f>IF($A10=" "," ",INDEX(Teilnehmer[Sprint 2],'TSF Welzheim'!$A10))</f>
        <v>8.5</v>
      </c>
      <c r="K10" s="23">
        <f t="shared" si="1"/>
        <v>8.5</v>
      </c>
      <c r="L10" s="20">
        <f>IF($A10=" "," ",INDEX(Teilnehmer[Stabweit 1],'TSF Welzheim'!$A10))</f>
        <v>11</v>
      </c>
      <c r="M10" s="20">
        <f>IF($A10=" "," ",INDEX(Teilnehmer[Stabweit 2],'TSF Welzheim'!$A10))</f>
        <v>11</v>
      </c>
      <c r="N10" s="20">
        <f>IF($A10=" "," ",INDEX(Teilnehmer[Stabweit 3],'TSF Welzheim'!$A10))</f>
        <v>11</v>
      </c>
      <c r="O10" s="21">
        <f t="shared" si="0"/>
        <v>22</v>
      </c>
      <c r="P10" s="19">
        <f>IF($A10=" "," ",INDEX(Teilnehmer[Staffel],'TSF Welzheim'!$A10))</f>
        <v>120</v>
      </c>
      <c r="Q10" s="51">
        <f>IF($A10=" "," ",INDEX(Teilnehmer[Springen 1],'TSF Welzheim'!$A10))</f>
        <v>7.6</v>
      </c>
      <c r="R10" s="47">
        <f>IF($A10=" "," ",INDEX(Teilnehmer[Springen 2],'TSF Welzheim'!$A10))</f>
        <v>6.5</v>
      </c>
      <c r="S10" s="54">
        <f t="shared" si="2"/>
        <v>6.5</v>
      </c>
    </row>
    <row r="11" spans="1:19" s="3" customFormat="1" x14ac:dyDescent="0.2">
      <c r="A11" s="38">
        <f>IF(ROWS($B$3:B11)&lt;=$A$1,INDEX(Teilnehmer[Nr.],_xlfn.AGGREGATE(15,3,(Teilnehmer[Team]='TSF Welzheim'!$B$1)/(Teilnehmer[Team]='TSF Welzheim'!$B$1)*ROW(Teilnehmer[Team])-ROW(Teilnehmer[[#Headers],[Team]]),ROWS('TSF Welzheim'!$B$3:B11)))," ")</f>
        <v>34</v>
      </c>
      <c r="B11" s="19" t="str">
        <f>IF(A11=" "," ",INDEX(Teilnehmer[Name],'TSF Welzheim'!A11))</f>
        <v>Sigloch</v>
      </c>
      <c r="C11" s="27" t="str">
        <f>IF(A11=" "," ",INDEX(Teilnehmer[Vorname],'TSF Welzheim'!A11))</f>
        <v>Lenny</v>
      </c>
      <c r="D11" s="19">
        <f>IF($A11=" "," ",INDEX(Teilnehmer[Wurf 1],'TSF Welzheim'!$A11))</f>
        <v>13</v>
      </c>
      <c r="E11" s="20">
        <f>IF($A11=" "," ",INDEX(Teilnehmer[Wurf 2],'TSF Welzheim'!$A11))</f>
        <v>11</v>
      </c>
      <c r="F11" s="20">
        <f>IF($A11=" "," ",INDEX(Teilnehmer[Wurf 3],'TSF Welzheim'!$A11))</f>
        <v>12</v>
      </c>
      <c r="G11" s="20">
        <f>IF($A11=" "," ",INDEX(Teilnehmer[Wurf 4],'TSF Welzheim'!$A11))</f>
        <v>12</v>
      </c>
      <c r="H11" s="23">
        <f t="shared" si="3"/>
        <v>37</v>
      </c>
      <c r="I11" s="19">
        <f>IF(A11=" "," ",INDEX(Teilnehmer[Sprint 1],'TSF Welzheim'!A11))</f>
        <v>8.4</v>
      </c>
      <c r="J11" s="20">
        <f>IF(A11=" "," ",INDEX(Teilnehmer[Sprint 2],'TSF Welzheim'!A11))</f>
        <v>8.4</v>
      </c>
      <c r="K11" s="23">
        <f t="shared" si="1"/>
        <v>8.4</v>
      </c>
      <c r="L11" s="20">
        <f>IF($A11=" "," ",INDEX(Teilnehmer[Stabweit 1],'TSF Welzheim'!$A11))</f>
        <v>11</v>
      </c>
      <c r="M11" s="20">
        <f>IF($A11=" "," ",INDEX(Teilnehmer[Stabweit 2],'TSF Welzheim'!$A11))</f>
        <v>11</v>
      </c>
      <c r="N11" s="20">
        <f>IF($A11=" "," ",INDEX(Teilnehmer[Stabweit 3],'TSF Welzheim'!$A11))</f>
        <v>0</v>
      </c>
      <c r="O11" s="21">
        <f t="shared" si="0"/>
        <v>22</v>
      </c>
      <c r="P11" s="19">
        <f>IF($A11=" "," ",INDEX(Teilnehmer[Staffel],'TSF Welzheim'!$A11))</f>
        <v>120</v>
      </c>
      <c r="Q11" s="51">
        <f>IF($A11=" "," ",INDEX(Teilnehmer[Springen 1],'TSF Welzheim'!$A11))</f>
        <v>8.3000000000000007</v>
      </c>
      <c r="R11" s="47">
        <f>IF($A11=" "," ",INDEX(Teilnehmer[Springen 2],'TSF Welzheim'!$A11))</f>
        <v>7.1</v>
      </c>
      <c r="S11" s="54">
        <f t="shared" si="2"/>
        <v>7.1</v>
      </c>
    </row>
    <row r="12" spans="1:19" s="3" customFormat="1" x14ac:dyDescent="0.2">
      <c r="A12" s="38">
        <f>IF(ROWS($B$3:B12)&lt;=$A$1,INDEX(Teilnehmer[Nr.],_xlfn.AGGREGATE(15,3,(Teilnehmer[Team]='TSF Welzheim'!$B$1)/(Teilnehmer[Team]='TSF Welzheim'!$B$1)*ROW(Teilnehmer[Team])-ROW(Teilnehmer[[#Headers],[Team]]),ROWS('TSF Welzheim'!$B$3:B12)))," ")</f>
        <v>35</v>
      </c>
      <c r="B12" s="19" t="str">
        <f>IF(A12=" "," ",INDEX(Teilnehmer[Name],'TSF Welzheim'!A12))</f>
        <v>Kral</v>
      </c>
      <c r="C12" s="27" t="str">
        <f>IF(A12=" "," ",INDEX(Teilnehmer[Vorname],'TSF Welzheim'!A12))</f>
        <v>Josephine</v>
      </c>
      <c r="D12" s="19">
        <f>IF($A12=" "," ",INDEX(Teilnehmer[Wurf 1],'TSF Welzheim'!$A12))</f>
        <v>11</v>
      </c>
      <c r="E12" s="20">
        <f>IF($A12=" "," ",INDEX(Teilnehmer[Wurf 2],'TSF Welzheim'!$A12))</f>
        <v>12</v>
      </c>
      <c r="F12" s="20">
        <f>IF($A12=" "," ",INDEX(Teilnehmer[Wurf 3],'TSF Welzheim'!$A12))</f>
        <v>11</v>
      </c>
      <c r="G12" s="20">
        <f>IF($A12=" "," ",INDEX(Teilnehmer[Wurf 4],'TSF Welzheim'!$A12))</f>
        <v>11</v>
      </c>
      <c r="H12" s="23">
        <f t="shared" si="3"/>
        <v>34</v>
      </c>
      <c r="I12" s="19">
        <f>IF(A12=" "," ",INDEX(Teilnehmer[Sprint 1],'TSF Welzheim'!A12))</f>
        <v>8.6</v>
      </c>
      <c r="J12" s="20">
        <f>IF(A12=" "," ",INDEX(Teilnehmer[Sprint 2],'TSF Welzheim'!A12))</f>
        <v>8.4</v>
      </c>
      <c r="K12" s="23">
        <f t="shared" si="1"/>
        <v>8.4</v>
      </c>
      <c r="L12" s="20">
        <f>IF($A12=" "," ",INDEX(Teilnehmer[Stabweit 1],'TSF Welzheim'!$A12))</f>
        <v>10</v>
      </c>
      <c r="M12" s="20">
        <f>IF($A12=" "," ",INDEX(Teilnehmer[Stabweit 2],'TSF Welzheim'!$A12))</f>
        <v>10</v>
      </c>
      <c r="N12" s="20">
        <f>IF($A12=" "," ",INDEX(Teilnehmer[Stabweit 3],'TSF Welzheim'!$A12))</f>
        <v>10</v>
      </c>
      <c r="O12" s="21">
        <f t="shared" si="0"/>
        <v>20</v>
      </c>
      <c r="P12" s="19">
        <f>IF($A12=" "," ",INDEX(Teilnehmer[Staffel],'TSF Welzheim'!$A12))</f>
        <v>120</v>
      </c>
      <c r="Q12" s="51">
        <f>IF($A12=" "," ",INDEX(Teilnehmer[Springen 1],'TSF Welzheim'!$A12))</f>
        <v>6</v>
      </c>
      <c r="R12" s="47">
        <f>IF($A12=" "," ",INDEX(Teilnehmer[Springen 2],'TSF Welzheim'!$A12))</f>
        <v>5.8</v>
      </c>
      <c r="S12" s="54">
        <f t="shared" si="2"/>
        <v>5.8</v>
      </c>
    </row>
    <row r="13" spans="1:19" s="3" customFormat="1" x14ac:dyDescent="0.2">
      <c r="A13" s="38" t="str">
        <f>IF(ROWS($B$3:B13)&lt;=$A$1,INDEX(Teilnehmer[Nr.],_xlfn.AGGREGATE(15,3,(Teilnehmer[Team]='TSF Welzheim'!$B$1)/(Teilnehmer[Team]='TSF Welzheim'!$B$1)*ROW(Teilnehmer[Team])-ROW(Teilnehmer[[#Headers],[Team]]),ROWS('TSF Welzheim'!$B$3:B13)))," ")</f>
        <v xml:space="preserve"> </v>
      </c>
      <c r="B13" s="19" t="str">
        <f>IF(A13=" "," ",INDEX(Teilnehmer[Name],'TSF Welzheim'!A13))</f>
        <v xml:space="preserve"> </v>
      </c>
      <c r="C13" s="27" t="str">
        <f>IF(A13=" "," ",INDEX(Teilnehmer[Vorname],'TSF Welzheim'!A13))</f>
        <v xml:space="preserve"> </v>
      </c>
      <c r="D13" s="19" t="str">
        <f>IF($A13=" "," ",INDEX(Teilnehmer[Wurf 1],'TSF Welzheim'!$A13))</f>
        <v xml:space="preserve"> </v>
      </c>
      <c r="E13" s="20" t="str">
        <f>IF($A13=" "," ",INDEX(Teilnehmer[Wurf 2],'TSF Welzheim'!$A13))</f>
        <v xml:space="preserve"> </v>
      </c>
      <c r="F13" s="20" t="str">
        <f>IF($A13=" "," ",INDEX(Teilnehmer[Wurf 3],'TSF Welzheim'!$A13))</f>
        <v xml:space="preserve"> </v>
      </c>
      <c r="G13" s="20" t="str">
        <f>IF($A13=" "," ",INDEX(Teilnehmer[Wurf 4],'TSF Welzheim'!$A13))</f>
        <v xml:space="preserve"> </v>
      </c>
      <c r="H13" s="23" t="str">
        <f t="shared" si="3"/>
        <v xml:space="preserve"> </v>
      </c>
      <c r="I13" s="19" t="str">
        <f>IF(A13=" "," ",INDEX(Teilnehmer[Sprint 1],'TSF Welzheim'!A13))</f>
        <v xml:space="preserve"> </v>
      </c>
      <c r="J13" s="20" t="str">
        <f>IF(A13=" "," ",INDEX(Teilnehmer[Sprint 2],'TSF Welzheim'!A13))</f>
        <v xml:space="preserve"> </v>
      </c>
      <c r="K13" s="23" t="str">
        <f t="shared" si="1"/>
        <v xml:space="preserve"> </v>
      </c>
      <c r="L13" s="20" t="str">
        <f>IF($A13=" "," ",INDEX(Teilnehmer[Stabweit 1],'TSF Welzheim'!$A13))</f>
        <v xml:space="preserve"> </v>
      </c>
      <c r="M13" s="20" t="str">
        <f>IF($A13=" "," ",INDEX(Teilnehmer[Stabweit 2],'TSF Welzheim'!$A13))</f>
        <v xml:space="preserve"> </v>
      </c>
      <c r="N13" s="20" t="str">
        <f>IF($A13=" "," ",INDEX(Teilnehmer[Stabweit 3],'TSF Welzheim'!$A13))</f>
        <v xml:space="preserve"> </v>
      </c>
      <c r="O13" s="21" t="str">
        <f t="shared" si="0"/>
        <v xml:space="preserve"> </v>
      </c>
      <c r="P13" s="19" t="str">
        <f>IF($A13=" "," ",INDEX(Teilnehmer[Staffel],'TSF Welzheim'!$A13))</f>
        <v xml:space="preserve"> </v>
      </c>
      <c r="Q13" s="51" t="str">
        <f>IF($A13=" "," ",INDEX(Teilnehmer[Springen 1],'TSF Welzheim'!$A13))</f>
        <v xml:space="preserve"> </v>
      </c>
      <c r="R13" s="47" t="str">
        <f>IF($A13=" "," ",INDEX(Teilnehmer[Springen 2],'TSF Welzheim'!$A13))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240</v>
      </c>
      <c r="I14" s="30"/>
      <c r="J14" s="32"/>
      <c r="K14" s="33">
        <f>_xlfn.AGGREGATE(15,4,K3:K13,1) + _xlfn.AGGREGATE(15,4,K3:K13,2) + _xlfn.AGGREGATE(15,4,K3:K13,3) + _xlfn.AGGREGATE(15,4,K3:K13,4) + _xlfn.AGGREGATE(15,4,K3:K13,5) + _xlfn.AGGREGATE(15,4,K3:K13,6)</f>
        <v>48.8</v>
      </c>
      <c r="L14" s="32"/>
      <c r="M14" s="32"/>
      <c r="N14" s="32"/>
      <c r="O14" s="32">
        <f>_xlfn.AGGREGATE(14,4,O3:O13,1) + _xlfn.AGGREGATE(14,4,O3:O13,2) + _xlfn.AGGREGATE(14,4,O3:O13,3) + _xlfn.AGGREGATE(14,4,O3:O13,4) + _xlfn.AGGREGATE(14,4,O3:O13,5) + _xlfn.AGGREGATE(14,4,O3:O13,6)</f>
        <v>144</v>
      </c>
      <c r="P14" s="45">
        <f>MAX(P3:P13)</f>
        <v>120</v>
      </c>
      <c r="Q14" s="52"/>
      <c r="R14" s="49"/>
      <c r="S14" s="53">
        <f>_xlfn.AGGREGATE(15,4,S3:S13,1) + _xlfn.AGGREGATE(15,4,S3:S13,2) + _xlfn.AGGREGATE(15,4,S3:S13,3) + _xlfn.AGGREGATE(15,4,S3:S13,4) + _xlfn.AGGREGATE(15,4,S3:S13,5) + _xlfn.AGGREGATE(15,4,S3:S13,6)</f>
        <v>34.9</v>
      </c>
    </row>
    <row r="15" spans="1:19" s="3" customFormat="1" x14ac:dyDescent="0.2">
      <c r="A15" s="28" t="str">
        <f>IF(ROWS($B$3:B15)&lt;=$A$1,INDEX(Teilnehmer[Nr.],_xlfn.AGGREGATE(15,3,(Teilnehmer[Team]='TSF Welzheim'!$B$1)/(Teilnehmer[Team]='TSF Welzheim'!$B$1)*ROW(Teilnehmer[Team])-ROW(Teilnehmer[[#Headers],[Team]]),ROWS('TSF Welzheim'!$B$3:B15))),"")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17" priority="5" operator="notEqual">
      <formula>""</formula>
    </cfRule>
  </conditionalFormatting>
  <conditionalFormatting sqref="D1">
    <cfRule type="cellIs" dxfId="16" priority="4" operator="notEqual">
      <formula>""</formula>
    </cfRule>
  </conditionalFormatting>
  <conditionalFormatting sqref="I1">
    <cfRule type="cellIs" dxfId="15" priority="3" operator="notEqual">
      <formula>""</formula>
    </cfRule>
  </conditionalFormatting>
  <conditionalFormatting sqref="S3:S13">
    <cfRule type="cellIs" dxfId="14" priority="2" operator="notEqual">
      <formula>""</formula>
    </cfRule>
  </conditionalFormatting>
  <conditionalFormatting sqref="S14">
    <cfRule type="cellIs" dxfId="1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erfassen'!D2:D201,'SG Weinstadt'!B1)</f>
        <v>6</v>
      </c>
      <c r="B1" s="36" t="s">
        <v>35</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IF(ROWS($B$3:B3)&lt;=$A$1,INDEX(Teilnehmer[Nr.],_xlfn.AGGREGATE(15,3,(Teilnehmer[Team]='SG Weinstadt'!$B$1)/(Teilnehmer[Team]='SG Weinstadt'!$B$1)*ROW(Teilnehmer[Team])-ROW(Teilnehmer[[#Headers],[Team]]),ROWS('SG Weinstadt'!$B$3:B3)))," ")</f>
        <v>36</v>
      </c>
      <c r="B3" s="19" t="str">
        <f>IF(A3=" "," ",INDEX(Teilnehmer[Name],'SG Weinstadt'!A3))</f>
        <v>Deseyve</v>
      </c>
      <c r="C3" s="27" t="str">
        <f>IF(A3=" "," ",INDEX(Teilnehmer[Vorname],'SG Weinstadt'!A3))</f>
        <v>Amy Lynn</v>
      </c>
      <c r="D3" s="19">
        <f>IF($A3=" "," ",INDEX(Teilnehmer[Wurf 1],'SG Weinstadt'!$A3))</f>
        <v>11</v>
      </c>
      <c r="E3" s="20">
        <f>IF($A3=" "," ",INDEX(Teilnehmer[Wurf 2],'SG Weinstadt'!$A3))</f>
        <v>12</v>
      </c>
      <c r="F3" s="20">
        <f>IF($A3=" "," ",INDEX(Teilnehmer[Wurf 3],'SG Weinstadt'!$A3))</f>
        <v>12</v>
      </c>
      <c r="G3" s="20">
        <f>IF($A3=" "," ",INDEX(Teilnehmer[Wurf 4],'SG Weinstadt'!$A3))</f>
        <v>10</v>
      </c>
      <c r="H3" s="23">
        <f>IF($A3=" "," ",SUM(D3:G3)-MIN(D3:G3))</f>
        <v>35</v>
      </c>
      <c r="I3" s="19">
        <f>IF($A3=" "," ",INDEX(Teilnehmer[Sprint 1],'SG Weinstadt'!$A3))</f>
        <v>9</v>
      </c>
      <c r="J3" s="20">
        <f>IF($A3=" "," ",INDEX(Teilnehmer[Sprint 2],'SG Weinstadt'!$A3))</f>
        <v>8.9</v>
      </c>
      <c r="K3" s="23">
        <f>IF($A3=" "," ",MIN(I3:J3))</f>
        <v>8.9</v>
      </c>
      <c r="L3" s="20">
        <f>IF($A3=" "," ",INDEX(Teilnehmer[Stabweit 1],'SG Weinstadt'!$A3))</f>
        <v>11</v>
      </c>
      <c r="M3" s="20">
        <f>IF($A3=" "," ",INDEX(Teilnehmer[Stabweit 2],'SG Weinstadt'!$A3))</f>
        <v>11</v>
      </c>
      <c r="N3" s="20">
        <f>IF($A3=" "," ",INDEX(Teilnehmer[Stabweit 3],'SG Weinstadt'!$A3))</f>
        <v>12</v>
      </c>
      <c r="O3" s="21">
        <f t="shared" ref="O3:O13" si="0">IF($A3=" "," ",SUM(L3:N3)-MIN(L3:N3))</f>
        <v>23</v>
      </c>
      <c r="P3" s="19">
        <f>IF($A3=" "," ",INDEX(Teilnehmer[Staffel],'SG Weinstadt'!$A3))</f>
        <v>106</v>
      </c>
      <c r="Q3" s="51">
        <f>IF($A3=" "," ",INDEX(Teilnehmer[Springen 1],'SG Weinstadt'!$A3))</f>
        <v>7</v>
      </c>
      <c r="R3" s="47">
        <f>IF($A3=" "," ",INDEX(Teilnehmer[Springen 2],'SG Weinstadt'!$A3))</f>
        <v>6.6</v>
      </c>
      <c r="S3" s="54">
        <f>IF($A3=" "," ",MIN(Q3:R3))</f>
        <v>6.6</v>
      </c>
    </row>
    <row r="4" spans="1:19" s="3" customFormat="1" x14ac:dyDescent="0.2">
      <c r="A4" s="38">
        <f>IF(ROWS($B$3:B4)&lt;=$A$1,INDEX(Teilnehmer[Nr.],_xlfn.AGGREGATE(15,3,(Teilnehmer[Team]='SG Weinstadt'!$B$1)/(Teilnehmer[Team]='SG Weinstadt'!$B$1)*ROW(Teilnehmer[Team])-ROW(Teilnehmer[[#Headers],[Team]]),ROWS('SG Weinstadt'!$B$3:B4)))," ")</f>
        <v>37</v>
      </c>
      <c r="B4" s="19" t="str">
        <f>IF(A4=" "," ",INDEX(Teilnehmer[Name],'SG Weinstadt'!A4))</f>
        <v>Gregorius</v>
      </c>
      <c r="C4" s="27" t="str">
        <f>IF(A4=" "," ",INDEX(Teilnehmer[Vorname],'SG Weinstadt'!A4))</f>
        <v>Marvin</v>
      </c>
      <c r="D4" s="19">
        <f>IF($A4=" "," ",INDEX(Teilnehmer[Wurf 1],'SG Weinstadt'!$A4))</f>
        <v>9</v>
      </c>
      <c r="E4" s="20">
        <f>IF($A4=" "," ",INDEX(Teilnehmer[Wurf 2],'SG Weinstadt'!$A4))</f>
        <v>7</v>
      </c>
      <c r="F4" s="20">
        <f>IF($A4=" "," ",INDEX(Teilnehmer[Wurf 3],'SG Weinstadt'!$A4))</f>
        <v>8</v>
      </c>
      <c r="G4" s="20">
        <f>IF($A4=" "," ",INDEX(Teilnehmer[Wurf 4],'SG Weinstadt'!$A4))</f>
        <v>9</v>
      </c>
      <c r="H4" s="23">
        <f>IF($A4=" "," ",SUM(D4:G4)-MIN(D4:G4))</f>
        <v>26</v>
      </c>
      <c r="I4" s="19">
        <f>IF($A4=" "," ",INDEX(Teilnehmer[Sprint 1],'SG Weinstadt'!$A4))</f>
        <v>8.9</v>
      </c>
      <c r="J4" s="20">
        <f>IF($A4=" "," ",INDEX(Teilnehmer[Sprint 2],'SG Weinstadt'!$A4))</f>
        <v>9</v>
      </c>
      <c r="K4" s="23">
        <f t="shared" ref="K4:K13" si="1">IF($A4=" "," ",MIN(I4:J4))</f>
        <v>8.9</v>
      </c>
      <c r="L4" s="20">
        <f>IF($A4=" "," ",INDEX(Teilnehmer[Stabweit 1],'SG Weinstadt'!$A4))</f>
        <v>9</v>
      </c>
      <c r="M4" s="20">
        <f>IF($A4=" "," ",INDEX(Teilnehmer[Stabweit 2],'SG Weinstadt'!$A4))</f>
        <v>10</v>
      </c>
      <c r="N4" s="20">
        <f>IF($A4=" "," ",INDEX(Teilnehmer[Stabweit 3],'SG Weinstadt'!$A4))</f>
        <v>10</v>
      </c>
      <c r="O4" s="21">
        <f t="shared" si="0"/>
        <v>20</v>
      </c>
      <c r="P4" s="19">
        <f>IF($A4=" "," ",INDEX(Teilnehmer[Staffel],'SG Weinstadt'!$A4))</f>
        <v>106</v>
      </c>
      <c r="Q4" s="51">
        <f>IF($A4=" "," ",INDEX(Teilnehmer[Springen 1],'SG Weinstadt'!$A4))</f>
        <v>13.4</v>
      </c>
      <c r="R4" s="47">
        <f>IF($A4=" "," ",INDEX(Teilnehmer[Springen 2],'SG Weinstadt'!$A4))</f>
        <v>10.7</v>
      </c>
      <c r="S4" s="54">
        <f t="shared" ref="S4:S13" si="2">IF($A4=" "," ",MIN(Q4:R4))</f>
        <v>10.7</v>
      </c>
    </row>
    <row r="5" spans="1:19" s="3" customFormat="1" x14ac:dyDescent="0.2">
      <c r="A5" s="38">
        <f>IF(ROWS($B$3:B5)&lt;=$A$1,INDEX(Teilnehmer[Nr.],_xlfn.AGGREGATE(15,3,(Teilnehmer[Team]='SG Weinstadt'!$B$1)/(Teilnehmer[Team]='SG Weinstadt'!$B$1)*ROW(Teilnehmer[Team])-ROW(Teilnehmer[[#Headers],[Team]]),ROWS('SG Weinstadt'!$B$3:B5)))," ")</f>
        <v>38</v>
      </c>
      <c r="B5" s="19" t="str">
        <f>IF(A5=" "," ",INDEX(Teilnehmer[Name],'SG Weinstadt'!A5))</f>
        <v xml:space="preserve">Ellwanger </v>
      </c>
      <c r="C5" s="27" t="str">
        <f>IF(A5=" "," ",INDEX(Teilnehmer[Vorname],'SG Weinstadt'!A5))</f>
        <v>Juliana</v>
      </c>
      <c r="D5" s="19">
        <f>IF($A5=" "," ",INDEX(Teilnehmer[Wurf 1],'SG Weinstadt'!$A5))</f>
        <v>8</v>
      </c>
      <c r="E5" s="20">
        <f>IF($A5=" "," ",INDEX(Teilnehmer[Wurf 2],'SG Weinstadt'!$A5))</f>
        <v>8</v>
      </c>
      <c r="F5" s="20">
        <f>IF($A5=" "," ",INDEX(Teilnehmer[Wurf 3],'SG Weinstadt'!$A5))</f>
        <v>9</v>
      </c>
      <c r="G5" s="20">
        <f>IF($A5=" "," ",INDEX(Teilnehmer[Wurf 4],'SG Weinstadt'!$A5))</f>
        <v>8</v>
      </c>
      <c r="H5" s="23">
        <f t="shared" ref="H5:H13" si="3">IF($A5=" "," ",SUM(D5:G5)-MIN(D5:G5))</f>
        <v>25</v>
      </c>
      <c r="I5" s="19">
        <f>IF($A5=" "," ",INDEX(Teilnehmer[Sprint 1],'SG Weinstadt'!$A5))</f>
        <v>8.5</v>
      </c>
      <c r="J5" s="20">
        <f>IF($A5=" "," ",INDEX(Teilnehmer[Sprint 2],'SG Weinstadt'!$A5))</f>
        <v>8.6</v>
      </c>
      <c r="K5" s="23">
        <f t="shared" si="1"/>
        <v>8.5</v>
      </c>
      <c r="L5" s="20">
        <f>IF($A5=" "," ",INDEX(Teilnehmer[Stabweit 1],'SG Weinstadt'!$A5))</f>
        <v>7</v>
      </c>
      <c r="M5" s="20">
        <f>IF($A5=" "," ",INDEX(Teilnehmer[Stabweit 2],'SG Weinstadt'!$A5))</f>
        <v>8</v>
      </c>
      <c r="N5" s="20">
        <f>IF($A5=" "," ",INDEX(Teilnehmer[Stabweit 3],'SG Weinstadt'!$A5))</f>
        <v>7</v>
      </c>
      <c r="O5" s="21">
        <f t="shared" si="0"/>
        <v>15</v>
      </c>
      <c r="P5" s="19">
        <f>IF($A5=" "," ",INDEX(Teilnehmer[Staffel],'SG Weinstadt'!$A5))</f>
        <v>106</v>
      </c>
      <c r="Q5" s="51">
        <f>IF($A5=" "," ",INDEX(Teilnehmer[Springen 1],'SG Weinstadt'!$A5))</f>
        <v>8.5</v>
      </c>
      <c r="R5" s="47">
        <f>IF($A5=" "," ",INDEX(Teilnehmer[Springen 2],'SG Weinstadt'!$A5))</f>
        <v>8.4</v>
      </c>
      <c r="S5" s="54">
        <f t="shared" si="2"/>
        <v>8.4</v>
      </c>
    </row>
    <row r="6" spans="1:19" s="3" customFormat="1" x14ac:dyDescent="0.2">
      <c r="A6" s="38">
        <f>IF(ROWS($B$3:B6)&lt;=$A$1,INDEX(Teilnehmer[Nr.],_xlfn.AGGREGATE(15,3,(Teilnehmer[Team]='SG Weinstadt'!$B$1)/(Teilnehmer[Team]='SG Weinstadt'!$B$1)*ROW(Teilnehmer[Team])-ROW(Teilnehmer[[#Headers],[Team]]),ROWS('SG Weinstadt'!$B$3:B6)))," ")</f>
        <v>39</v>
      </c>
      <c r="B6" s="19" t="str">
        <f>IF(A6=" "," ",INDEX(Teilnehmer[Name],'SG Weinstadt'!A6))</f>
        <v>Schumann</v>
      </c>
      <c r="C6" s="27" t="str">
        <f>IF(A6=" "," ",INDEX(Teilnehmer[Vorname],'SG Weinstadt'!A6))</f>
        <v>Hendrik</v>
      </c>
      <c r="D6" s="19">
        <f>IF($A6=" "," ",INDEX(Teilnehmer[Wurf 1],'SG Weinstadt'!$A6))</f>
        <v>11</v>
      </c>
      <c r="E6" s="20">
        <f>IF($A6=" "," ",INDEX(Teilnehmer[Wurf 2],'SG Weinstadt'!$A6))</f>
        <v>11</v>
      </c>
      <c r="F6" s="20">
        <f>IF($A6=" "," ",INDEX(Teilnehmer[Wurf 3],'SG Weinstadt'!$A6))</f>
        <v>12</v>
      </c>
      <c r="G6" s="20">
        <f>IF($A6=" "," ",INDEX(Teilnehmer[Wurf 4],'SG Weinstadt'!$A6))</f>
        <v>11</v>
      </c>
      <c r="H6" s="23">
        <f t="shared" si="3"/>
        <v>34</v>
      </c>
      <c r="I6" s="19">
        <f>IF($A6=" "," ",INDEX(Teilnehmer[Sprint 1],'SG Weinstadt'!$A6))</f>
        <v>8.9</v>
      </c>
      <c r="J6" s="20">
        <f>IF($A6=" "," ",INDEX(Teilnehmer[Sprint 2],'SG Weinstadt'!$A6))</f>
        <v>9.3000000000000007</v>
      </c>
      <c r="K6" s="23">
        <f t="shared" si="1"/>
        <v>8.9</v>
      </c>
      <c r="L6" s="20">
        <f>IF($A6=" "," ",INDEX(Teilnehmer[Stabweit 1],'SG Weinstadt'!$A6))</f>
        <v>10</v>
      </c>
      <c r="M6" s="20">
        <f>IF($A6=" "," ",INDEX(Teilnehmer[Stabweit 2],'SG Weinstadt'!$A6))</f>
        <v>9</v>
      </c>
      <c r="N6" s="20">
        <f>IF($A6=" "," ",INDEX(Teilnehmer[Stabweit 3],'SG Weinstadt'!$A6))</f>
        <v>10</v>
      </c>
      <c r="O6" s="21">
        <f t="shared" si="0"/>
        <v>20</v>
      </c>
      <c r="P6" s="19">
        <f>IF($A6=" "," ",INDEX(Teilnehmer[Staffel],'SG Weinstadt'!$A6))</f>
        <v>106</v>
      </c>
      <c r="Q6" s="51">
        <f>IF($A6=" "," ",INDEX(Teilnehmer[Springen 1],'SG Weinstadt'!$A6))</f>
        <v>6.9</v>
      </c>
      <c r="R6" s="47">
        <f>IF($A6=" "," ",INDEX(Teilnehmer[Springen 2],'SG Weinstadt'!$A6))</f>
        <v>6.8</v>
      </c>
      <c r="S6" s="54">
        <f t="shared" si="2"/>
        <v>6.8</v>
      </c>
    </row>
    <row r="7" spans="1:19" s="3" customFormat="1" x14ac:dyDescent="0.2">
      <c r="A7" s="38">
        <f>IF(ROWS($B$3:B7)&lt;=$A$1,INDEX(Teilnehmer[Nr.],_xlfn.AGGREGATE(15,3,(Teilnehmer[Team]='SG Weinstadt'!$B$1)/(Teilnehmer[Team]='SG Weinstadt'!$B$1)*ROW(Teilnehmer[Team])-ROW(Teilnehmer[[#Headers],[Team]]),ROWS('SG Weinstadt'!$B$3:B7)))," ")</f>
        <v>40</v>
      </c>
      <c r="B7" s="19" t="str">
        <f>IF(A7=" "," ",INDEX(Teilnehmer[Name],'SG Weinstadt'!A7))</f>
        <v>Weiser</v>
      </c>
      <c r="C7" s="27" t="str">
        <f>IF(A7=" "," ",INDEX(Teilnehmer[Vorname],'SG Weinstadt'!A7))</f>
        <v>Sofia</v>
      </c>
      <c r="D7" s="19">
        <f>IF($A7=" "," ",INDEX(Teilnehmer[Wurf 1],'SG Weinstadt'!$A7))</f>
        <v>7</v>
      </c>
      <c r="E7" s="20">
        <f>IF($A7=" "," ",INDEX(Teilnehmer[Wurf 2],'SG Weinstadt'!$A7))</f>
        <v>6</v>
      </c>
      <c r="F7" s="20">
        <f>IF($A7=" "," ",INDEX(Teilnehmer[Wurf 3],'SG Weinstadt'!$A7))</f>
        <v>7</v>
      </c>
      <c r="G7" s="20">
        <f>IF($A7=" "," ",INDEX(Teilnehmer[Wurf 4],'SG Weinstadt'!$A7))</f>
        <v>8</v>
      </c>
      <c r="H7" s="23">
        <f t="shared" si="3"/>
        <v>22</v>
      </c>
      <c r="I7" s="19">
        <f>IF($A7=" "," ",INDEX(Teilnehmer[Sprint 1],'SG Weinstadt'!$A7))</f>
        <v>10.5</v>
      </c>
      <c r="J7" s="20">
        <f>IF($A7=" "," ",INDEX(Teilnehmer[Sprint 2],'SG Weinstadt'!$A7))</f>
        <v>10.199999999999999</v>
      </c>
      <c r="K7" s="23">
        <f t="shared" si="1"/>
        <v>10.199999999999999</v>
      </c>
      <c r="L7" s="20">
        <f>IF($A7=" "," ",INDEX(Teilnehmer[Stabweit 1],'SG Weinstadt'!$A7))</f>
        <v>4</v>
      </c>
      <c r="M7" s="20">
        <f>IF($A7=" "," ",INDEX(Teilnehmer[Stabweit 2],'SG Weinstadt'!$A7))</f>
        <v>6</v>
      </c>
      <c r="N7" s="20">
        <f>IF($A7=" "," ",INDEX(Teilnehmer[Stabweit 3],'SG Weinstadt'!$A7))</f>
        <v>4</v>
      </c>
      <c r="O7" s="21">
        <f t="shared" si="0"/>
        <v>10</v>
      </c>
      <c r="P7" s="19">
        <f>IF($A7=" "," ",INDEX(Teilnehmer[Staffel],'SG Weinstadt'!$A7))</f>
        <v>106</v>
      </c>
      <c r="Q7" s="51">
        <f>IF($A7=" "," ",INDEX(Teilnehmer[Springen 1],'SG Weinstadt'!$A7))</f>
        <v>11.2</v>
      </c>
      <c r="R7" s="47">
        <f>IF($A7=" "," ",INDEX(Teilnehmer[Springen 2],'SG Weinstadt'!$A7))</f>
        <v>8.5</v>
      </c>
      <c r="S7" s="54">
        <f t="shared" si="2"/>
        <v>8.5</v>
      </c>
    </row>
    <row r="8" spans="1:19" s="3" customFormat="1" x14ac:dyDescent="0.2">
      <c r="A8" s="38">
        <f>IF(ROWS($B$3:B8)&lt;=$A$1,INDEX(Teilnehmer[Nr.],_xlfn.AGGREGATE(15,3,(Teilnehmer[Team]='SG Weinstadt'!$B$1)/(Teilnehmer[Team]='SG Weinstadt'!$B$1)*ROW(Teilnehmer[Team])-ROW(Teilnehmer[[#Headers],[Team]]),ROWS('SG Weinstadt'!$B$3:B8)))," ")</f>
        <v>66</v>
      </c>
      <c r="B8" s="19" t="str">
        <f>IF(A8=" "," ",INDEX(Teilnehmer[Name],'SG Weinstadt'!A8))</f>
        <v>Ziemer</v>
      </c>
      <c r="C8" s="27" t="str">
        <f>IF(A8=" "," ",INDEX(Teilnehmer[Vorname],'SG Weinstadt'!A8))</f>
        <v>Ben</v>
      </c>
      <c r="D8" s="19">
        <f>IF($A8=" "," ",INDEX(Teilnehmer[Wurf 1],'SG Weinstadt'!$A8))</f>
        <v>9</v>
      </c>
      <c r="E8" s="20">
        <f>IF($A8=" "," ",INDEX(Teilnehmer[Wurf 2],'SG Weinstadt'!$A8))</f>
        <v>9</v>
      </c>
      <c r="F8" s="20">
        <f>IF($A8=" "," ",INDEX(Teilnehmer[Wurf 3],'SG Weinstadt'!$A8))</f>
        <v>9</v>
      </c>
      <c r="G8" s="20">
        <f>IF($A8=" "," ",INDEX(Teilnehmer[Wurf 4],'SG Weinstadt'!$A8))</f>
        <v>9</v>
      </c>
      <c r="H8" s="23">
        <f t="shared" si="3"/>
        <v>27</v>
      </c>
      <c r="I8" s="19">
        <f>IF($A8=" "," ",INDEX(Teilnehmer[Sprint 1],'SG Weinstadt'!$A8))</f>
        <v>8.3000000000000007</v>
      </c>
      <c r="J8" s="20">
        <f>IF($A8=" "," ",INDEX(Teilnehmer[Sprint 2],'SG Weinstadt'!$A8))</f>
        <v>8.4</v>
      </c>
      <c r="K8" s="23">
        <f t="shared" si="1"/>
        <v>8.3000000000000007</v>
      </c>
      <c r="L8" s="20">
        <f>IF($A8=" "," ",INDEX(Teilnehmer[Stabweit 1],'SG Weinstadt'!$A8))</f>
        <v>10</v>
      </c>
      <c r="M8" s="20">
        <f>IF($A8=" "," ",INDEX(Teilnehmer[Stabweit 2],'SG Weinstadt'!$A8))</f>
        <v>9</v>
      </c>
      <c r="N8" s="20">
        <f>IF($A8=" "," ",INDEX(Teilnehmer[Stabweit 3],'SG Weinstadt'!$A8))</f>
        <v>10</v>
      </c>
      <c r="O8" s="21">
        <f t="shared" si="0"/>
        <v>20</v>
      </c>
      <c r="P8" s="19">
        <f>IF($A8=" "," ",INDEX(Teilnehmer[Staffel],'SG Weinstadt'!$A8))</f>
        <v>106</v>
      </c>
      <c r="Q8" s="51">
        <f>IF($A8=" "," ",INDEX(Teilnehmer[Springen 1],'SG Weinstadt'!$A8))</f>
        <v>8.1</v>
      </c>
      <c r="R8" s="47">
        <f>IF($A8=" "," ",INDEX(Teilnehmer[Springen 2],'SG Weinstadt'!$A8))</f>
        <v>8.4</v>
      </c>
      <c r="S8" s="54">
        <f t="shared" si="2"/>
        <v>8.1</v>
      </c>
    </row>
    <row r="9" spans="1:19" s="3" customFormat="1" x14ac:dyDescent="0.2">
      <c r="A9" s="38" t="str">
        <f>IF(ROWS($B$3:B9)&lt;=$A$1,INDEX(Teilnehmer[Nr.],_xlfn.AGGREGATE(15,3,(Teilnehmer[Team]='SG Weinstadt'!$B$1)/(Teilnehmer[Team]='SG Weinstadt'!$B$1)*ROW(Teilnehmer[Team])-ROW(Teilnehmer[[#Headers],[Team]]),ROWS('SG Weinstadt'!$B$3:B9)))," ")</f>
        <v xml:space="preserve"> </v>
      </c>
      <c r="B9" s="19" t="str">
        <f>IF(A9=" "," ",INDEX(Teilnehmer[Name],'SG Weinstadt'!A9))</f>
        <v xml:space="preserve"> </v>
      </c>
      <c r="C9" s="27" t="str">
        <f>IF(A9=" "," ",INDEX(Teilnehmer[Vorname],'SG Weinstadt'!A9))</f>
        <v xml:space="preserve"> </v>
      </c>
      <c r="D9" s="19" t="str">
        <f>IF($A9=" "," ",INDEX(Teilnehmer[Wurf 1],'SG Weinstadt'!$A9))</f>
        <v xml:space="preserve"> </v>
      </c>
      <c r="E9" s="20" t="str">
        <f>IF($A9=" "," ",INDEX(Teilnehmer[Wurf 2],'SG Weinstadt'!$A9))</f>
        <v xml:space="preserve"> </v>
      </c>
      <c r="F9" s="20" t="str">
        <f>IF($A9=" "," ",INDEX(Teilnehmer[Wurf 3],'SG Weinstadt'!$A9))</f>
        <v xml:space="preserve"> </v>
      </c>
      <c r="G9" s="20" t="str">
        <f>IF($A9=" "," ",INDEX(Teilnehmer[Wurf 4],'SG Weinstadt'!$A9))</f>
        <v xml:space="preserve"> </v>
      </c>
      <c r="H9" s="23" t="str">
        <f t="shared" si="3"/>
        <v xml:space="preserve"> </v>
      </c>
      <c r="I9" s="19" t="str">
        <f>IF($A9=" "," ",INDEX(Teilnehmer[Sprint 1],'SG Weinstadt'!$A9))</f>
        <v xml:space="preserve"> </v>
      </c>
      <c r="J9" s="20" t="str">
        <f>IF($A9=" "," ",INDEX(Teilnehmer[Sprint 2],'SG Weinstadt'!$A9))</f>
        <v xml:space="preserve"> </v>
      </c>
      <c r="K9" s="23" t="str">
        <f t="shared" si="1"/>
        <v xml:space="preserve"> </v>
      </c>
      <c r="L9" s="20" t="str">
        <f>IF($A9=" "," ",INDEX(Teilnehmer[Stabweit 1],'SG Weinstadt'!$A9))</f>
        <v xml:space="preserve"> </v>
      </c>
      <c r="M9" s="20" t="str">
        <f>IF($A9=" "," ",INDEX(Teilnehmer[Stabweit 2],'SG Weinstadt'!$A9))</f>
        <v xml:space="preserve"> </v>
      </c>
      <c r="N9" s="20" t="str">
        <f>IF($A9=" "," ",INDEX(Teilnehmer[Stabweit 3],'SG Weinstadt'!$A9))</f>
        <v xml:space="preserve"> </v>
      </c>
      <c r="O9" s="21" t="str">
        <f t="shared" si="0"/>
        <v xml:space="preserve"> </v>
      </c>
      <c r="P9" s="19" t="str">
        <f>IF($A9=" "," ",INDEX(Teilnehmer[Staffel],'SG Weinstadt'!$A9))</f>
        <v xml:space="preserve"> </v>
      </c>
      <c r="Q9" s="51" t="str">
        <f>IF($A9=" "," ",INDEX(Teilnehmer[Springen 1],'SG Weinstadt'!$A9))</f>
        <v xml:space="preserve"> </v>
      </c>
      <c r="R9" s="47" t="str">
        <f>IF($A9=" "," ",INDEX(Teilnehmer[Springen 2],'SG Weinstadt'!$A9))</f>
        <v xml:space="preserve"> </v>
      </c>
      <c r="S9" s="54" t="str">
        <f t="shared" si="2"/>
        <v xml:space="preserve"> </v>
      </c>
    </row>
    <row r="10" spans="1:19" s="3" customFormat="1" x14ac:dyDescent="0.2">
      <c r="A10" s="38" t="str">
        <f>IF(ROWS($B$3:B10)&lt;=$A$1,INDEX(Teilnehmer[Nr.],_xlfn.AGGREGATE(15,3,(Teilnehmer[Team]='SG Weinstadt'!$B$1)/(Teilnehmer[Team]='SG Weinstadt'!$B$1)*ROW(Teilnehmer[Team])-ROW(Teilnehmer[[#Headers],[Team]]),ROWS('SG Weinstadt'!$B$3:B10)))," ")</f>
        <v xml:space="preserve"> </v>
      </c>
      <c r="B10" s="19" t="str">
        <f>IF(A10=" "," ",INDEX(Teilnehmer[Name],'SG Weinstadt'!A10))</f>
        <v xml:space="preserve"> </v>
      </c>
      <c r="C10" s="27" t="str">
        <f>IF(A10=" "," ",INDEX(Teilnehmer[Vorname],'SG Weinstadt'!A10))</f>
        <v xml:space="preserve"> </v>
      </c>
      <c r="D10" s="19" t="str">
        <f>IF($A10=" "," ",INDEX(Teilnehmer[Wurf 1],'SG Weinstadt'!$A10))</f>
        <v xml:space="preserve"> </v>
      </c>
      <c r="E10" s="20" t="str">
        <f>IF($A10=" "," ",INDEX(Teilnehmer[Wurf 2],'SG Weinstadt'!$A10))</f>
        <v xml:space="preserve"> </v>
      </c>
      <c r="F10" s="20" t="str">
        <f>IF($A10=" "," ",INDEX(Teilnehmer[Wurf 3],'SG Weinstadt'!$A10))</f>
        <v xml:space="preserve"> </v>
      </c>
      <c r="G10" s="20" t="str">
        <f>IF($A10=" "," ",INDEX(Teilnehmer[Wurf 4],'SG Weinstadt'!$A10))</f>
        <v xml:space="preserve"> </v>
      </c>
      <c r="H10" s="23" t="str">
        <f t="shared" si="3"/>
        <v xml:space="preserve"> </v>
      </c>
      <c r="I10" s="19" t="str">
        <f>IF($A10=" "," ",INDEX(Teilnehmer[Sprint 1],'SG Weinstadt'!$A10))</f>
        <v xml:space="preserve"> </v>
      </c>
      <c r="J10" s="20" t="str">
        <f>IF($A10=" "," ",INDEX(Teilnehmer[Sprint 2],'SG Weinstadt'!$A10))</f>
        <v xml:space="preserve"> </v>
      </c>
      <c r="K10" s="23" t="str">
        <f t="shared" si="1"/>
        <v xml:space="preserve"> </v>
      </c>
      <c r="L10" s="20" t="str">
        <f>IF($A10=" "," ",INDEX(Teilnehmer[Stabweit 1],'SG Weinstadt'!$A10))</f>
        <v xml:space="preserve"> </v>
      </c>
      <c r="M10" s="20" t="str">
        <f>IF($A10=" "," ",INDEX(Teilnehmer[Stabweit 2],'SG Weinstadt'!$A10))</f>
        <v xml:space="preserve"> </v>
      </c>
      <c r="N10" s="20" t="str">
        <f>IF($A10=" "," ",INDEX(Teilnehmer[Stabweit 3],'SG Weinstadt'!$A10))</f>
        <v xml:space="preserve"> </v>
      </c>
      <c r="O10" s="21" t="str">
        <f t="shared" si="0"/>
        <v xml:space="preserve"> </v>
      </c>
      <c r="P10" s="19" t="str">
        <f>IF($A10=" "," ",INDEX(Teilnehmer[Staffel],'SG Weinstadt'!$A10))</f>
        <v xml:space="preserve"> </v>
      </c>
      <c r="Q10" s="51" t="str">
        <f>IF($A10=" "," ",INDEX(Teilnehmer[Springen 1],'SG Weinstadt'!$A10))</f>
        <v xml:space="preserve"> </v>
      </c>
      <c r="R10" s="47" t="str">
        <f>IF($A10=" "," ",INDEX(Teilnehmer[Springen 2],'SG Weinstadt'!$A10))</f>
        <v xml:space="preserve"> </v>
      </c>
      <c r="S10" s="54" t="str">
        <f t="shared" si="2"/>
        <v xml:space="preserve"> </v>
      </c>
    </row>
    <row r="11" spans="1:19" s="3" customFormat="1" x14ac:dyDescent="0.2">
      <c r="A11" s="38" t="str">
        <f>IF(ROWS($B$3:B11)&lt;=$A$1,INDEX(Teilnehmer[Nr.],_xlfn.AGGREGATE(15,3,(Teilnehmer[Team]='SG Weinstadt'!$B$1)/(Teilnehmer[Team]='SG Weinstadt'!$B$1)*ROW(Teilnehmer[Team])-ROW(Teilnehmer[[#Headers],[Team]]),ROWS('SG Weinstadt'!$B$3:B11)))," ")</f>
        <v xml:space="preserve"> </v>
      </c>
      <c r="B11" s="19" t="str">
        <f>IF(A11=" "," ",INDEX(Teilnehmer[Name],'SG Weinstadt'!A11))</f>
        <v xml:space="preserve"> </v>
      </c>
      <c r="C11" s="27" t="str">
        <f>IF(A11=" "," ",INDEX(Teilnehmer[Vorname],'SG Weinstadt'!A11))</f>
        <v xml:space="preserve"> </v>
      </c>
      <c r="D11" s="19" t="str">
        <f>IF($A11=" "," ",INDEX(Teilnehmer[Wurf 1],'SG Weinstadt'!$A11))</f>
        <v xml:space="preserve"> </v>
      </c>
      <c r="E11" s="20" t="str">
        <f>IF($A11=" "," ",INDEX(Teilnehmer[Wurf 2],'SG Weinstadt'!$A11))</f>
        <v xml:space="preserve"> </v>
      </c>
      <c r="F11" s="20" t="str">
        <f>IF($A11=" "," ",INDEX(Teilnehmer[Wurf 3],'SG Weinstadt'!$A11))</f>
        <v xml:space="preserve"> </v>
      </c>
      <c r="G11" s="20" t="str">
        <f>IF($A11=" "," ",INDEX(Teilnehmer[Wurf 4],'SG Weinstadt'!$A11))</f>
        <v xml:space="preserve"> </v>
      </c>
      <c r="H11" s="23" t="str">
        <f t="shared" si="3"/>
        <v xml:space="preserve"> </v>
      </c>
      <c r="I11" s="19" t="str">
        <f>IF(A11=" "," ",INDEX(Teilnehmer[Sprint 1],'SG Weinstadt'!A11))</f>
        <v xml:space="preserve"> </v>
      </c>
      <c r="J11" s="20" t="str">
        <f>IF(A11=" "," ",INDEX(Teilnehmer[Sprint 2],'SG Weinstadt'!A11))</f>
        <v xml:space="preserve"> </v>
      </c>
      <c r="K11" s="23" t="str">
        <f t="shared" si="1"/>
        <v xml:space="preserve"> </v>
      </c>
      <c r="L11" s="20" t="str">
        <f>IF($A11=" "," ",INDEX(Teilnehmer[Stabweit 1],'SG Weinstadt'!$A11))</f>
        <v xml:space="preserve"> </v>
      </c>
      <c r="M11" s="20" t="str">
        <f>IF($A11=" "," ",INDEX(Teilnehmer[Stabweit 2],'SG Weinstadt'!$A11))</f>
        <v xml:space="preserve"> </v>
      </c>
      <c r="N11" s="20" t="str">
        <f>IF($A11=" "," ",INDEX(Teilnehmer[Stabweit 3],'SG Weinstadt'!$A11))</f>
        <v xml:space="preserve"> </v>
      </c>
      <c r="O11" s="21" t="str">
        <f t="shared" si="0"/>
        <v xml:space="preserve"> </v>
      </c>
      <c r="P11" s="19" t="str">
        <f>IF($A11=" "," ",INDEX(Teilnehmer[Staffel],'SG Weinstadt'!$A11))</f>
        <v xml:space="preserve"> </v>
      </c>
      <c r="Q11" s="51" t="str">
        <f>IF($A11=" "," ",INDEX(Teilnehmer[Springen 1],'SG Weinstadt'!$A11))</f>
        <v xml:space="preserve"> </v>
      </c>
      <c r="R11" s="47" t="str">
        <f>IF($A11=" "," ",INDEX(Teilnehmer[Springen 2],'SG Weinstadt'!$A11))</f>
        <v xml:space="preserve"> </v>
      </c>
      <c r="S11" s="54" t="str">
        <f t="shared" si="2"/>
        <v xml:space="preserve"> </v>
      </c>
    </row>
    <row r="12" spans="1:19" s="3" customFormat="1" x14ac:dyDescent="0.2">
      <c r="A12" s="38" t="str">
        <f>IF(ROWS($B$3:B12)&lt;=$A$1,INDEX(Teilnehmer[Nr.],_xlfn.AGGREGATE(15,3,(Teilnehmer[Team]='SG Weinstadt'!$B$1)/(Teilnehmer[Team]='SG Weinstadt'!$B$1)*ROW(Teilnehmer[Team])-ROW(Teilnehmer[[#Headers],[Team]]),ROWS('SG Weinstadt'!$B$3:B12)))," ")</f>
        <v xml:space="preserve"> </v>
      </c>
      <c r="B12" s="19" t="str">
        <f>IF(A12=" "," ",INDEX(Teilnehmer[Name],'SG Weinstadt'!A12))</f>
        <v xml:space="preserve"> </v>
      </c>
      <c r="C12" s="27" t="str">
        <f>IF(A12=" "," ",INDEX(Teilnehmer[Vorname],'SG Weinstadt'!A12))</f>
        <v xml:space="preserve"> </v>
      </c>
      <c r="D12" s="19" t="str">
        <f>IF($A12=" "," ",INDEX(Teilnehmer[Wurf 1],'SG Weinstadt'!$A12))</f>
        <v xml:space="preserve"> </v>
      </c>
      <c r="E12" s="20" t="str">
        <f>IF($A12=" "," ",INDEX(Teilnehmer[Wurf 2],'SG Weinstadt'!$A12))</f>
        <v xml:space="preserve"> </v>
      </c>
      <c r="F12" s="20" t="str">
        <f>IF($A12=" "," ",INDEX(Teilnehmer[Wurf 3],'SG Weinstadt'!$A12))</f>
        <v xml:space="preserve"> </v>
      </c>
      <c r="G12" s="20" t="str">
        <f>IF($A12=" "," ",INDEX(Teilnehmer[Wurf 4],'SG Weinstadt'!$A12))</f>
        <v xml:space="preserve"> </v>
      </c>
      <c r="H12" s="23" t="str">
        <f t="shared" si="3"/>
        <v xml:space="preserve"> </v>
      </c>
      <c r="I12" s="19" t="str">
        <f>IF(A12=" "," ",INDEX(Teilnehmer[Sprint 1],'SG Weinstadt'!A12))</f>
        <v xml:space="preserve"> </v>
      </c>
      <c r="J12" s="20" t="str">
        <f>IF(A12=" "," ",INDEX(Teilnehmer[Sprint 2],'SG Weinstadt'!A12))</f>
        <v xml:space="preserve"> </v>
      </c>
      <c r="K12" s="23" t="str">
        <f t="shared" si="1"/>
        <v xml:space="preserve"> </v>
      </c>
      <c r="L12" s="20" t="str">
        <f>IF($A12=" "," ",INDEX(Teilnehmer[Stabweit 1],'SG Weinstadt'!$A12))</f>
        <v xml:space="preserve"> </v>
      </c>
      <c r="M12" s="20" t="str">
        <f>IF($A12=" "," ",INDEX(Teilnehmer[Stabweit 2],'SG Weinstadt'!$A12))</f>
        <v xml:space="preserve"> </v>
      </c>
      <c r="N12" s="20" t="str">
        <f>IF($A12=" "," ",INDEX(Teilnehmer[Stabweit 3],'SG Weinstadt'!$A12))</f>
        <v xml:space="preserve"> </v>
      </c>
      <c r="O12" s="21" t="str">
        <f t="shared" si="0"/>
        <v xml:space="preserve"> </v>
      </c>
      <c r="P12" s="19" t="str">
        <f>IF($A12=" "," ",INDEX(Teilnehmer[Staffel],'SG Weinstadt'!$A12))</f>
        <v xml:space="preserve"> </v>
      </c>
      <c r="Q12" s="51" t="str">
        <f>IF($A12=" "," ",INDEX(Teilnehmer[Springen 1],'SG Weinstadt'!$A12))</f>
        <v xml:space="preserve"> </v>
      </c>
      <c r="R12" s="47" t="str">
        <f>IF($A12=" "," ",INDEX(Teilnehmer[Springen 2],'SG Weinstadt'!$A12))</f>
        <v xml:space="preserve"> </v>
      </c>
      <c r="S12" s="54" t="str">
        <f t="shared" si="2"/>
        <v xml:space="preserve"> </v>
      </c>
    </row>
    <row r="13" spans="1:19" s="3" customFormat="1" x14ac:dyDescent="0.2">
      <c r="A13" s="38" t="str">
        <f>IF(ROWS($B$3:B13)&lt;=$A$1,INDEX(Teilnehmer[Nr.],_xlfn.AGGREGATE(15,3,(Teilnehmer[Team]='SG Weinstadt'!$B$1)/(Teilnehmer[Team]='SG Weinstadt'!$B$1)*ROW(Teilnehmer[Team])-ROW(Teilnehmer[[#Headers],[Team]]),ROWS('SG Weinstadt'!$B$3:B13)))," ")</f>
        <v xml:space="preserve"> </v>
      </c>
      <c r="B13" s="19" t="str">
        <f>IF(A13=" "," ",INDEX(Teilnehmer[Name],'SG Weinstadt'!A13))</f>
        <v xml:space="preserve"> </v>
      </c>
      <c r="C13" s="27" t="str">
        <f>IF(A13=" "," ",INDEX(Teilnehmer[Vorname],'SG Weinstadt'!A13))</f>
        <v xml:space="preserve"> </v>
      </c>
      <c r="D13" s="19" t="str">
        <f>IF($A13=" "," ",INDEX(Teilnehmer[Wurf 1],'SG Weinstadt'!$A13))</f>
        <v xml:space="preserve"> </v>
      </c>
      <c r="E13" s="20" t="str">
        <f>IF($A13=" "," ",INDEX(Teilnehmer[Wurf 2],'SG Weinstadt'!$A13))</f>
        <v xml:space="preserve"> </v>
      </c>
      <c r="F13" s="20" t="str">
        <f>IF($A13=" "," ",INDEX(Teilnehmer[Wurf 3],'SG Weinstadt'!$A13))</f>
        <v xml:space="preserve"> </v>
      </c>
      <c r="G13" s="20" t="str">
        <f>IF($A13=" "," ",INDEX(Teilnehmer[Wurf 4],'SG Weinstadt'!$A13))</f>
        <v xml:space="preserve"> </v>
      </c>
      <c r="H13" s="23" t="str">
        <f t="shared" si="3"/>
        <v xml:space="preserve"> </v>
      </c>
      <c r="I13" s="19" t="str">
        <f>IF(A13=" "," ",INDEX(Teilnehmer[Sprint 1],'SG Weinstadt'!A13))</f>
        <v xml:space="preserve"> </v>
      </c>
      <c r="J13" s="20" t="str">
        <f>IF(A13=" "," ",INDEX(Teilnehmer[Sprint 2],'SG Weinstadt'!A13))</f>
        <v xml:space="preserve"> </v>
      </c>
      <c r="K13" s="23" t="str">
        <f t="shared" si="1"/>
        <v xml:space="preserve"> </v>
      </c>
      <c r="L13" s="20" t="str">
        <f>IF($A13=" "," ",INDEX(Teilnehmer[Stabweit 1],'SG Weinstadt'!$A13))</f>
        <v xml:space="preserve"> </v>
      </c>
      <c r="M13" s="20" t="str">
        <f>IF($A13=" "," ",INDEX(Teilnehmer[Stabweit 2],'SG Weinstadt'!$A13))</f>
        <v xml:space="preserve"> </v>
      </c>
      <c r="N13" s="20" t="str">
        <f>IF($A13=" "," ",INDEX(Teilnehmer[Stabweit 3],'SG Weinstadt'!$A13))</f>
        <v xml:space="preserve"> </v>
      </c>
      <c r="O13" s="21" t="str">
        <f t="shared" si="0"/>
        <v xml:space="preserve"> </v>
      </c>
      <c r="P13" s="19" t="str">
        <f>IF($A13=" "," ",INDEX(Teilnehmer[Staffel],'SG Weinstadt'!$A13))</f>
        <v xml:space="preserve"> </v>
      </c>
      <c r="Q13" s="51" t="str">
        <f>IF($A13=" "," ",INDEX(Teilnehmer[Springen 1],'SG Weinstadt'!$A13))</f>
        <v xml:space="preserve"> </v>
      </c>
      <c r="R13" s="47" t="str">
        <f>IF($A13=" "," ",INDEX(Teilnehmer[Springen 2],'SG Weinstadt'!$A13))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169</v>
      </c>
      <c r="I14" s="30"/>
      <c r="J14" s="32"/>
      <c r="K14" s="33">
        <f>_xlfn.AGGREGATE(15,4,K3:K13,1) + _xlfn.AGGREGATE(15,4,K3:K13,2) + _xlfn.AGGREGATE(15,4,K3:K13,3) + _xlfn.AGGREGATE(15,4,K3:K13,4) + _xlfn.AGGREGATE(15,4,K3:K13,5) + _xlfn.AGGREGATE(15,4,K3:K13,6)</f>
        <v>53.7</v>
      </c>
      <c r="L14" s="32"/>
      <c r="M14" s="32"/>
      <c r="N14" s="32"/>
      <c r="O14" s="32">
        <f>_xlfn.AGGREGATE(14,4,O3:O13,1) + _xlfn.AGGREGATE(14,4,O3:O13,2) + _xlfn.AGGREGATE(14,4,O3:O13,3) + _xlfn.AGGREGATE(14,4,O3:O13,4) + _xlfn.AGGREGATE(14,4,O3:O13,5) + _xlfn.AGGREGATE(14,4,O3:O13,6)</f>
        <v>108</v>
      </c>
      <c r="P14" s="45">
        <f>MAX(P3:P13)</f>
        <v>106</v>
      </c>
      <c r="Q14" s="52"/>
      <c r="R14" s="49"/>
      <c r="S14" s="53">
        <f>_xlfn.AGGREGATE(15,4,S3:S13,1) + _xlfn.AGGREGATE(15,4,S3:S13,2) + _xlfn.AGGREGATE(15,4,S3:S13,3) + _xlfn.AGGREGATE(15,4,S3:S13,4) + _xlfn.AGGREGATE(15,4,S3:S13,5) + _xlfn.AGGREGATE(15,4,S3:S13,6)</f>
        <v>49.099999999999994</v>
      </c>
    </row>
    <row r="15" spans="1:19" s="3" customFormat="1" x14ac:dyDescent="0.2">
      <c r="A15" s="28" t="str">
        <f>IF(ROWS($B$3:B15)&lt;=$A$1,INDEX(Teilnehmer[Nr.],_xlfn.AGGREGATE(15,3,(Teilnehmer[Team]='SG Weinstadt'!$B$1)/(Teilnehmer[Team]='SG Weinstadt'!$B$1)*ROW(Teilnehmer[Team])-ROW(Teilnehmer[[#Headers],[Team]]),ROWS('SG Weinstadt'!$B$3:B15))),"")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12" priority="5" operator="notEqual">
      <formula>""</formula>
    </cfRule>
  </conditionalFormatting>
  <conditionalFormatting sqref="D1">
    <cfRule type="cellIs" dxfId="11" priority="4" operator="notEqual">
      <formula>""</formula>
    </cfRule>
  </conditionalFormatting>
  <conditionalFormatting sqref="I1">
    <cfRule type="cellIs" dxfId="10" priority="3" operator="notEqual">
      <formula>""</formula>
    </cfRule>
  </conditionalFormatting>
  <conditionalFormatting sqref="S3:S13">
    <cfRule type="cellIs" dxfId="9" priority="2" operator="notEqual">
      <formula>""</formula>
    </cfRule>
  </conditionalFormatting>
  <conditionalFormatting sqref="S14">
    <cfRule type="cellIs" dxfId="8"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S19" sqref="S19"/>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8" width="17.5703125" style="1"/>
    <col min="19" max="19" width="20.5703125" style="1" bestFit="1" customWidth="1"/>
    <col min="20" max="16384" width="17.5703125" style="1"/>
  </cols>
  <sheetData>
    <row r="1" spans="1:19" ht="15.75" x14ac:dyDescent="0.25">
      <c r="A1" s="35">
        <f>COUNTIF('Teilnehmer erfassen'!D2:D201,'VfL Waiblingen'!B1)</f>
        <v>9</v>
      </c>
      <c r="B1" s="36" t="s">
        <v>36</v>
      </c>
      <c r="C1" s="36"/>
      <c r="D1" s="70" t="s">
        <v>7</v>
      </c>
      <c r="E1" s="71"/>
      <c r="F1" s="71"/>
      <c r="G1" s="71"/>
      <c r="H1" s="72"/>
      <c r="I1" s="70" t="s">
        <v>21</v>
      </c>
      <c r="J1" s="71"/>
      <c r="K1" s="72"/>
      <c r="L1" s="70" t="s">
        <v>26</v>
      </c>
      <c r="M1" s="71"/>
      <c r="N1" s="71"/>
      <c r="O1" s="72"/>
      <c r="P1" s="67" t="s">
        <v>28</v>
      </c>
      <c r="Q1" s="73" t="s">
        <v>31</v>
      </c>
      <c r="R1" s="74"/>
      <c r="S1" s="7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4" t="s">
        <v>28</v>
      </c>
      <c r="Q2" s="50" t="s">
        <v>29</v>
      </c>
      <c r="R2" s="46" t="s">
        <v>30</v>
      </c>
      <c r="S2" s="48" t="s">
        <v>160</v>
      </c>
    </row>
    <row r="3" spans="1:19" s="3" customFormat="1" x14ac:dyDescent="0.2">
      <c r="A3" s="38">
        <f>IF(ROWS($B$3:B3)&lt;=$A$1,INDEX(Teilnehmer[Nr.],_xlfn.AGGREGATE(15,3,(Teilnehmer[Team]='VfL Waiblingen'!$B$1)/(Teilnehmer[Team]='VfL Waiblingen'!$B$1)*ROW(Teilnehmer[Team])-ROW(Teilnehmer[[#Headers],[Team]]),ROWS('VfL Waiblingen'!$B$3:B3)))," ")</f>
        <v>41</v>
      </c>
      <c r="B3" s="19" t="str">
        <f>IF(A3=" "," ",INDEX(Teilnehmer[Name],'VfL Waiblingen'!A3))</f>
        <v>Graf</v>
      </c>
      <c r="C3" s="27" t="str">
        <f>IF(A3=" "," ",INDEX(Teilnehmer[Vorname],'VfL Waiblingen'!A3))</f>
        <v>Emily</v>
      </c>
      <c r="D3" s="19">
        <f>IF($A3=" "," ",INDEX(Teilnehmer[Wurf 1],'VfL Waiblingen'!$A3))</f>
        <v>12</v>
      </c>
      <c r="E3" s="20">
        <f>IF($A3=" "," ",INDEX(Teilnehmer[Wurf 2],'VfL Waiblingen'!$A3))</f>
        <v>12</v>
      </c>
      <c r="F3" s="20">
        <f>IF($A3=" "," ",INDEX(Teilnehmer[Wurf 3],'VfL Waiblingen'!$A3))</f>
        <v>8</v>
      </c>
      <c r="G3" s="20">
        <f>IF($A3=" "," ",INDEX(Teilnehmer[Wurf 4],'VfL Waiblingen'!$A3))</f>
        <v>12</v>
      </c>
      <c r="H3" s="23">
        <f>IF($A3=" "," ",SUM(D3:G3)-MIN(D3:G3))</f>
        <v>36</v>
      </c>
      <c r="I3" s="19">
        <f>IF($A3=" "," ",INDEX(Teilnehmer[Sprint 1],'VfL Waiblingen'!$A3))</f>
        <v>8.4</v>
      </c>
      <c r="J3" s="20">
        <f>IF($A3=" "," ",INDEX(Teilnehmer[Sprint 2],'VfL Waiblingen'!$A3))</f>
        <v>8.5</v>
      </c>
      <c r="K3" s="23">
        <f>IF($A3=" "," ",MIN(I3:J3))</f>
        <v>8.4</v>
      </c>
      <c r="L3" s="20">
        <f>IF($A3=" "," ",INDEX(Teilnehmer[Stabweit 1],'VfL Waiblingen'!$A3))</f>
        <v>11</v>
      </c>
      <c r="M3" s="20">
        <f>IF($A3=" "," ",INDEX(Teilnehmer[Stabweit 2],'VfL Waiblingen'!$A3))</f>
        <v>11</v>
      </c>
      <c r="N3" s="20">
        <f>IF($A3=" "," ",INDEX(Teilnehmer[Stabweit 3],'VfL Waiblingen'!$A3))</f>
        <v>10</v>
      </c>
      <c r="O3" s="21">
        <f t="shared" ref="O3:O13" si="0">IF($A3=" "," ",SUM(L3:N3)-MIN(L3:N3))</f>
        <v>22</v>
      </c>
      <c r="P3" s="19">
        <f>IF($A3=" "," ",INDEX(Teilnehmer[Staffel],'VfL Waiblingen'!$A3))</f>
        <v>119</v>
      </c>
      <c r="Q3" s="51">
        <f>IF($A3=" "," ",INDEX(Teilnehmer[Springen 1],'VfL Waiblingen'!$A3))</f>
        <v>6.3</v>
      </c>
      <c r="R3" s="47">
        <f>IF($A3=" "," ",INDEX(Teilnehmer[Springen 2],'VfL Waiblingen'!$A3))</f>
        <v>5.8</v>
      </c>
      <c r="S3" s="54">
        <f>IF($A3=" "," ",MIN(Q3:R3))</f>
        <v>5.8</v>
      </c>
    </row>
    <row r="4" spans="1:19" s="3" customFormat="1" x14ac:dyDescent="0.2">
      <c r="A4" s="38">
        <f>IF(ROWS($B$3:B4)&lt;=$A$1,INDEX(Teilnehmer[Nr.],_xlfn.AGGREGATE(15,3,(Teilnehmer[Team]='VfL Waiblingen'!$B$1)/(Teilnehmer[Team]='VfL Waiblingen'!$B$1)*ROW(Teilnehmer[Team])-ROW(Teilnehmer[[#Headers],[Team]]),ROWS('VfL Waiblingen'!$B$3:B4)))," ")</f>
        <v>42</v>
      </c>
      <c r="B4" s="19" t="str">
        <f>IF(A4=" "," ",INDEX(Teilnehmer[Name],'VfL Waiblingen'!A4))</f>
        <v>Hilgenfeld</v>
      </c>
      <c r="C4" s="27" t="str">
        <f>IF(A4=" "," ",INDEX(Teilnehmer[Vorname],'VfL Waiblingen'!A4))</f>
        <v>Carlotta</v>
      </c>
      <c r="D4" s="19">
        <f>IF($A4=" "," ",INDEX(Teilnehmer[Wurf 1],'VfL Waiblingen'!$A4))</f>
        <v>12</v>
      </c>
      <c r="E4" s="20">
        <f>IF($A4=" "," ",INDEX(Teilnehmer[Wurf 2],'VfL Waiblingen'!$A4))</f>
        <v>12</v>
      </c>
      <c r="F4" s="20">
        <f>IF($A4=" "," ",INDEX(Teilnehmer[Wurf 3],'VfL Waiblingen'!$A4))</f>
        <v>12</v>
      </c>
      <c r="G4" s="20">
        <f>IF($A4=" "," ",INDEX(Teilnehmer[Wurf 4],'VfL Waiblingen'!$A4))</f>
        <v>12</v>
      </c>
      <c r="H4" s="23">
        <f>IF($A4=" "," ",SUM(D4:G4)-MIN(D4:G4))</f>
        <v>36</v>
      </c>
      <c r="I4" s="19">
        <f>IF($A4=" "," ",INDEX(Teilnehmer[Sprint 1],'VfL Waiblingen'!$A4))</f>
        <v>8.1999999999999993</v>
      </c>
      <c r="J4" s="20">
        <f>IF($A4=" "," ",INDEX(Teilnehmer[Sprint 2],'VfL Waiblingen'!$A4))</f>
        <v>8.6999999999999993</v>
      </c>
      <c r="K4" s="23">
        <f t="shared" ref="K4:K13" si="1">IF($A4=" "," ",MIN(I4:J4))</f>
        <v>8.1999999999999993</v>
      </c>
      <c r="L4" s="20">
        <f>IF($A4=" "," ",INDEX(Teilnehmer[Stabweit 1],'VfL Waiblingen'!$A4))</f>
        <v>10</v>
      </c>
      <c r="M4" s="20">
        <f>IF($A4=" "," ",INDEX(Teilnehmer[Stabweit 2],'VfL Waiblingen'!$A4))</f>
        <v>10</v>
      </c>
      <c r="N4" s="20">
        <f>IF($A4=" "," ",INDEX(Teilnehmer[Stabweit 3],'VfL Waiblingen'!$A4))</f>
        <v>11</v>
      </c>
      <c r="O4" s="21">
        <f t="shared" si="0"/>
        <v>21</v>
      </c>
      <c r="P4" s="19">
        <f>IF($A4=" "," ",INDEX(Teilnehmer[Staffel],'VfL Waiblingen'!$A4))</f>
        <v>119</v>
      </c>
      <c r="Q4" s="51">
        <f>IF($A4=" "," ",INDEX(Teilnehmer[Springen 1],'VfL Waiblingen'!$A4))</f>
        <v>6.7</v>
      </c>
      <c r="R4" s="47">
        <f>IF($A4=" "," ",INDEX(Teilnehmer[Springen 2],'VfL Waiblingen'!$A4))</f>
        <v>6.3</v>
      </c>
      <c r="S4" s="54">
        <f t="shared" ref="S4:S13" si="2">IF($A4=" "," ",MIN(Q4:R4))</f>
        <v>6.3</v>
      </c>
    </row>
    <row r="5" spans="1:19" s="3" customFormat="1" x14ac:dyDescent="0.2">
      <c r="A5" s="38">
        <f>IF(ROWS($B$3:B5)&lt;=$A$1,INDEX(Teilnehmer[Nr.],_xlfn.AGGREGATE(15,3,(Teilnehmer[Team]='VfL Waiblingen'!$B$1)/(Teilnehmer[Team]='VfL Waiblingen'!$B$1)*ROW(Teilnehmer[Team])-ROW(Teilnehmer[[#Headers],[Team]]),ROWS('VfL Waiblingen'!$B$3:B5)))," ")</f>
        <v>43</v>
      </c>
      <c r="B5" s="19" t="str">
        <f>IF(A5=" "," ",INDEX(Teilnehmer[Name],'VfL Waiblingen'!A5))</f>
        <v>Di Giovanni</v>
      </c>
      <c r="C5" s="27" t="str">
        <f>IF(A5=" "," ",INDEX(Teilnehmer[Vorname],'VfL Waiblingen'!A5))</f>
        <v>Marco</v>
      </c>
      <c r="D5" s="19">
        <f>IF($A5=" "," ",INDEX(Teilnehmer[Wurf 1],'VfL Waiblingen'!$A5))</f>
        <v>9</v>
      </c>
      <c r="E5" s="20">
        <f>IF($A5=" "," ",INDEX(Teilnehmer[Wurf 2],'VfL Waiblingen'!$A5))</f>
        <v>10</v>
      </c>
      <c r="F5" s="20">
        <f>IF($A5=" "," ",INDEX(Teilnehmer[Wurf 3],'VfL Waiblingen'!$A5))</f>
        <v>10</v>
      </c>
      <c r="G5" s="20">
        <f>IF($A5=" "," ",INDEX(Teilnehmer[Wurf 4],'VfL Waiblingen'!$A5))</f>
        <v>8</v>
      </c>
      <c r="H5" s="23">
        <f t="shared" ref="H5:H13" si="3">IF($A5=" "," ",SUM(D5:G5)-MIN(D5:G5))</f>
        <v>29</v>
      </c>
      <c r="I5" s="19">
        <f>IF($A5=" "," ",INDEX(Teilnehmer[Sprint 1],'VfL Waiblingen'!$A5))</f>
        <v>9.1999999999999993</v>
      </c>
      <c r="J5" s="20">
        <f>IF($A5=" "," ",INDEX(Teilnehmer[Sprint 2],'VfL Waiblingen'!$A5))</f>
        <v>9.4</v>
      </c>
      <c r="K5" s="23">
        <f t="shared" si="1"/>
        <v>9.1999999999999993</v>
      </c>
      <c r="L5" s="20">
        <f>IF($A5=" "," ",INDEX(Teilnehmer[Stabweit 1],'VfL Waiblingen'!$A5))</f>
        <v>10</v>
      </c>
      <c r="M5" s="20">
        <f>IF($A5=" "," ",INDEX(Teilnehmer[Stabweit 2],'VfL Waiblingen'!$A5))</f>
        <v>10</v>
      </c>
      <c r="N5" s="20">
        <f>IF($A5=" "," ",INDEX(Teilnehmer[Stabweit 3],'VfL Waiblingen'!$A5))</f>
        <v>10</v>
      </c>
      <c r="O5" s="21">
        <f t="shared" si="0"/>
        <v>20</v>
      </c>
      <c r="P5" s="19">
        <f>IF($A5=" "," ",INDEX(Teilnehmer[Staffel],'VfL Waiblingen'!$A5))</f>
        <v>119</v>
      </c>
      <c r="Q5" s="51" t="str">
        <f>IF($A5=" "," ",INDEX(Teilnehmer[Springen 1],'VfL Waiblingen'!$A5))</f>
        <v>8,,1</v>
      </c>
      <c r="R5" s="47">
        <f>IF($A5=" "," ",INDEX(Teilnehmer[Springen 2],'VfL Waiblingen'!$A5))</f>
        <v>7.3</v>
      </c>
      <c r="S5" s="54">
        <f t="shared" si="2"/>
        <v>7.3</v>
      </c>
    </row>
    <row r="6" spans="1:19" s="3" customFormat="1" x14ac:dyDescent="0.2">
      <c r="A6" s="38">
        <f>IF(ROWS($B$3:B6)&lt;=$A$1,INDEX(Teilnehmer[Nr.],_xlfn.AGGREGATE(15,3,(Teilnehmer[Team]='VfL Waiblingen'!$B$1)/(Teilnehmer[Team]='VfL Waiblingen'!$B$1)*ROW(Teilnehmer[Team])-ROW(Teilnehmer[[#Headers],[Team]]),ROWS('VfL Waiblingen'!$B$3:B6)))," ")</f>
        <v>44</v>
      </c>
      <c r="B6" s="19" t="str">
        <f>IF(A6=" "," ",INDEX(Teilnehmer[Name],'VfL Waiblingen'!A6))</f>
        <v>Rieger</v>
      </c>
      <c r="C6" s="27" t="str">
        <f>IF(A6=" "," ",INDEX(Teilnehmer[Vorname],'VfL Waiblingen'!A6))</f>
        <v>Louis</v>
      </c>
      <c r="D6" s="19">
        <f>IF($A6=" "," ",INDEX(Teilnehmer[Wurf 1],'VfL Waiblingen'!$A6))</f>
        <v>8</v>
      </c>
      <c r="E6" s="20">
        <f>IF($A6=" "," ",INDEX(Teilnehmer[Wurf 2],'VfL Waiblingen'!$A6))</f>
        <v>9</v>
      </c>
      <c r="F6" s="20">
        <f>IF($A6=" "," ",INDEX(Teilnehmer[Wurf 3],'VfL Waiblingen'!$A6))</f>
        <v>11</v>
      </c>
      <c r="G6" s="20">
        <f>IF($A6=" "," ",INDEX(Teilnehmer[Wurf 4],'VfL Waiblingen'!$A6))</f>
        <v>10</v>
      </c>
      <c r="H6" s="23">
        <f t="shared" si="3"/>
        <v>30</v>
      </c>
      <c r="I6" s="19">
        <f>IF($A6=" "," ",INDEX(Teilnehmer[Sprint 1],'VfL Waiblingen'!$A6))</f>
        <v>8.1999999999999993</v>
      </c>
      <c r="J6" s="20">
        <f>IF($A6=" "," ",INDEX(Teilnehmer[Sprint 2],'VfL Waiblingen'!$A6))</f>
        <v>8.4</v>
      </c>
      <c r="K6" s="23">
        <f t="shared" si="1"/>
        <v>8.1999999999999993</v>
      </c>
      <c r="L6" s="20">
        <f>IF($A6=" "," ",INDEX(Teilnehmer[Stabweit 1],'VfL Waiblingen'!$A6))</f>
        <v>9</v>
      </c>
      <c r="M6" s="20">
        <f>IF($A6=" "," ",INDEX(Teilnehmer[Stabweit 2],'VfL Waiblingen'!$A6))</f>
        <v>9</v>
      </c>
      <c r="N6" s="20">
        <f>IF($A6=" "," ",INDEX(Teilnehmer[Stabweit 3],'VfL Waiblingen'!$A6))</f>
        <v>11</v>
      </c>
      <c r="O6" s="21">
        <f t="shared" si="0"/>
        <v>20</v>
      </c>
      <c r="P6" s="19">
        <f>IF($A6=" "," ",INDEX(Teilnehmer[Staffel],'VfL Waiblingen'!$A6))</f>
        <v>119</v>
      </c>
      <c r="Q6" s="51">
        <f>IF($A6=" "," ",INDEX(Teilnehmer[Springen 1],'VfL Waiblingen'!$A6))</f>
        <v>7.8</v>
      </c>
      <c r="R6" s="47">
        <f>IF($A6=" "," ",INDEX(Teilnehmer[Springen 2],'VfL Waiblingen'!$A6))</f>
        <v>7.6</v>
      </c>
      <c r="S6" s="54">
        <f t="shared" si="2"/>
        <v>7.6</v>
      </c>
    </row>
    <row r="7" spans="1:19" s="3" customFormat="1" x14ac:dyDescent="0.2">
      <c r="A7" s="38">
        <f>IF(ROWS($B$3:B7)&lt;=$A$1,INDEX(Teilnehmer[Nr.],_xlfn.AGGREGATE(15,3,(Teilnehmer[Team]='VfL Waiblingen'!$B$1)/(Teilnehmer[Team]='VfL Waiblingen'!$B$1)*ROW(Teilnehmer[Team])-ROW(Teilnehmer[[#Headers],[Team]]),ROWS('VfL Waiblingen'!$B$3:B7)))," ")</f>
        <v>45</v>
      </c>
      <c r="B7" s="19" t="str">
        <f>IF(A7=" "," ",INDEX(Teilnehmer[Name],'VfL Waiblingen'!A7))</f>
        <v>Rapp</v>
      </c>
      <c r="C7" s="27" t="str">
        <f>IF(A7=" "," ",INDEX(Teilnehmer[Vorname],'VfL Waiblingen'!A7))</f>
        <v>Raffael</v>
      </c>
      <c r="D7" s="19">
        <f>IF($A7=" "," ",INDEX(Teilnehmer[Wurf 1],'VfL Waiblingen'!$A7))</f>
        <v>-99</v>
      </c>
      <c r="E7" s="20">
        <f>IF($A7=" "," ",INDEX(Teilnehmer[Wurf 2],'VfL Waiblingen'!$A7))</f>
        <v>-99</v>
      </c>
      <c r="F7" s="20">
        <f>IF($A7=" "," ",INDEX(Teilnehmer[Wurf 3],'VfL Waiblingen'!$A7))</f>
        <v>-99</v>
      </c>
      <c r="G7" s="20">
        <f>IF($A7=" "," ",INDEX(Teilnehmer[Wurf 4],'VfL Waiblingen'!$A7))</f>
        <v>-99</v>
      </c>
      <c r="H7" s="23">
        <f t="shared" si="3"/>
        <v>-297</v>
      </c>
      <c r="I7" s="19">
        <f>IF($A7=" "," ",INDEX(Teilnehmer[Sprint 1],'VfL Waiblingen'!$A7))</f>
        <v>99</v>
      </c>
      <c r="J7" s="20">
        <f>IF($A7=" "," ",INDEX(Teilnehmer[Sprint 2],'VfL Waiblingen'!$A7))</f>
        <v>99</v>
      </c>
      <c r="K7" s="23">
        <f t="shared" si="1"/>
        <v>99</v>
      </c>
      <c r="L7" s="20">
        <f>IF($A7=" "," ",INDEX(Teilnehmer[Stabweit 1],'VfL Waiblingen'!$A7))</f>
        <v>11</v>
      </c>
      <c r="M7" s="20">
        <f>IF($A7=" "," ",INDEX(Teilnehmer[Stabweit 2],'VfL Waiblingen'!$A7))</f>
        <v>11</v>
      </c>
      <c r="N7" s="20">
        <f>IF($A7=" "," ",INDEX(Teilnehmer[Stabweit 3],'VfL Waiblingen'!$A7))</f>
        <v>9</v>
      </c>
      <c r="O7" s="21">
        <f t="shared" si="0"/>
        <v>22</v>
      </c>
      <c r="P7" s="19">
        <f>IF($A7=" "," ",INDEX(Teilnehmer[Staffel],'VfL Waiblingen'!$A7))</f>
        <v>119</v>
      </c>
      <c r="Q7" s="51">
        <f>IF($A7=" "," ",INDEX(Teilnehmer[Springen 1],'VfL Waiblingen'!$A7))</f>
        <v>99</v>
      </c>
      <c r="R7" s="47">
        <f>IF($A7=" "," ",INDEX(Teilnehmer[Springen 2],'VfL Waiblingen'!$A7))</f>
        <v>99</v>
      </c>
      <c r="S7" s="54">
        <f t="shared" si="2"/>
        <v>99</v>
      </c>
    </row>
    <row r="8" spans="1:19" s="3" customFormat="1" x14ac:dyDescent="0.2">
      <c r="A8" s="38">
        <f>IF(ROWS($B$3:B8)&lt;=$A$1,INDEX(Teilnehmer[Nr.],_xlfn.AGGREGATE(15,3,(Teilnehmer[Team]='VfL Waiblingen'!$B$1)/(Teilnehmer[Team]='VfL Waiblingen'!$B$1)*ROW(Teilnehmer[Team])-ROW(Teilnehmer[[#Headers],[Team]]),ROWS('VfL Waiblingen'!$B$3:B8)))," ")</f>
        <v>46</v>
      </c>
      <c r="B8" s="19" t="str">
        <f>IF(A8=" "," ",INDEX(Teilnehmer[Name],'VfL Waiblingen'!A8))</f>
        <v>Ege</v>
      </c>
      <c r="C8" s="27" t="str">
        <f>IF(A8=" "," ",INDEX(Teilnehmer[Vorname],'VfL Waiblingen'!A8))</f>
        <v>Leon</v>
      </c>
      <c r="D8" s="19">
        <f>IF($A8=" "," ",INDEX(Teilnehmer[Wurf 1],'VfL Waiblingen'!$A8))</f>
        <v>11</v>
      </c>
      <c r="E8" s="20">
        <f>IF($A8=" "," ",INDEX(Teilnehmer[Wurf 2],'VfL Waiblingen'!$A8))</f>
        <v>12</v>
      </c>
      <c r="F8" s="20">
        <f>IF($A8=" "," ",INDEX(Teilnehmer[Wurf 3],'VfL Waiblingen'!$A8))</f>
        <v>12</v>
      </c>
      <c r="G8" s="20">
        <f>IF($A8=" "," ",INDEX(Teilnehmer[Wurf 4],'VfL Waiblingen'!$A8))</f>
        <v>9</v>
      </c>
      <c r="H8" s="23">
        <f t="shared" si="3"/>
        <v>35</v>
      </c>
      <c r="I8" s="19">
        <f>IF($A8=" "," ",INDEX(Teilnehmer[Sprint 1],'VfL Waiblingen'!$A8))</f>
        <v>7.7</v>
      </c>
      <c r="J8" s="20">
        <f>IF($A8=" "," ",INDEX(Teilnehmer[Sprint 2],'VfL Waiblingen'!$A8))</f>
        <v>7.8</v>
      </c>
      <c r="K8" s="23">
        <f t="shared" si="1"/>
        <v>7.7</v>
      </c>
      <c r="L8" s="20">
        <f>IF($A8=" "," ",INDEX(Teilnehmer[Stabweit 1],'VfL Waiblingen'!$A8))</f>
        <v>11</v>
      </c>
      <c r="M8" s="20">
        <f>IF($A8=" "," ",INDEX(Teilnehmer[Stabweit 2],'VfL Waiblingen'!$A8))</f>
        <v>12</v>
      </c>
      <c r="N8" s="20">
        <f>IF($A8=" "," ",INDEX(Teilnehmer[Stabweit 3],'VfL Waiblingen'!$A8))</f>
        <v>8</v>
      </c>
      <c r="O8" s="21">
        <f t="shared" si="0"/>
        <v>23</v>
      </c>
      <c r="P8" s="19">
        <f>IF($A8=" "," ",INDEX(Teilnehmer[Staffel],'VfL Waiblingen'!$A8))</f>
        <v>119</v>
      </c>
      <c r="Q8" s="51">
        <f>IF($A8=" "," ",INDEX(Teilnehmer[Springen 1],'VfL Waiblingen'!$A8))</f>
        <v>7.1</v>
      </c>
      <c r="R8" s="47">
        <f>IF($A8=" "," ",INDEX(Teilnehmer[Springen 2],'VfL Waiblingen'!$A8))</f>
        <v>7.1</v>
      </c>
      <c r="S8" s="54">
        <f t="shared" si="2"/>
        <v>7.1</v>
      </c>
    </row>
    <row r="9" spans="1:19" s="3" customFormat="1" x14ac:dyDescent="0.2">
      <c r="A9" s="38">
        <f>IF(ROWS($B$3:B9)&lt;=$A$1,INDEX(Teilnehmer[Nr.],_xlfn.AGGREGATE(15,3,(Teilnehmer[Team]='VfL Waiblingen'!$B$1)/(Teilnehmer[Team]='VfL Waiblingen'!$B$1)*ROW(Teilnehmer[Team])-ROW(Teilnehmer[[#Headers],[Team]]),ROWS('VfL Waiblingen'!$B$3:B9)))," ")</f>
        <v>47</v>
      </c>
      <c r="B9" s="19" t="str">
        <f>IF(A9=" "," ",INDEX(Teilnehmer[Name],'VfL Waiblingen'!A9))</f>
        <v>Hügler</v>
      </c>
      <c r="C9" s="27" t="str">
        <f>IF(A9=" "," ",INDEX(Teilnehmer[Vorname],'VfL Waiblingen'!A9))</f>
        <v>Fiona</v>
      </c>
      <c r="D9" s="19">
        <f>IF($A9=" "," ",INDEX(Teilnehmer[Wurf 1],'VfL Waiblingen'!$A9))</f>
        <v>9</v>
      </c>
      <c r="E9" s="20">
        <f>IF($A9=" "," ",INDEX(Teilnehmer[Wurf 2],'VfL Waiblingen'!$A9))</f>
        <v>8</v>
      </c>
      <c r="F9" s="20">
        <f>IF($A9=" "," ",INDEX(Teilnehmer[Wurf 3],'VfL Waiblingen'!$A9))</f>
        <v>7</v>
      </c>
      <c r="G9" s="20">
        <f>IF($A9=" "," ",INDEX(Teilnehmer[Wurf 4],'VfL Waiblingen'!$A9))</f>
        <v>8</v>
      </c>
      <c r="H9" s="23">
        <f t="shared" si="3"/>
        <v>25</v>
      </c>
      <c r="I9" s="19">
        <f>IF($A9=" "," ",INDEX(Teilnehmer[Sprint 1],'VfL Waiblingen'!$A9))</f>
        <v>8.6999999999999993</v>
      </c>
      <c r="J9" s="20">
        <f>IF($A9=" "," ",INDEX(Teilnehmer[Sprint 2],'VfL Waiblingen'!$A9))</f>
        <v>8.8000000000000007</v>
      </c>
      <c r="K9" s="23">
        <f t="shared" si="1"/>
        <v>8.6999999999999993</v>
      </c>
      <c r="L9" s="20">
        <f>IF($A9=" "," ",INDEX(Teilnehmer[Stabweit 1],'VfL Waiblingen'!$A9))</f>
        <v>10</v>
      </c>
      <c r="M9" s="20">
        <f>IF($A9=" "," ",INDEX(Teilnehmer[Stabweit 2],'VfL Waiblingen'!$A9))</f>
        <v>9</v>
      </c>
      <c r="N9" s="20">
        <f>IF($A9=" "," ",INDEX(Teilnehmer[Stabweit 3],'VfL Waiblingen'!$A9))</f>
        <v>10</v>
      </c>
      <c r="O9" s="21">
        <f t="shared" si="0"/>
        <v>20</v>
      </c>
      <c r="P9" s="19">
        <f>IF($A9=" "," ",INDEX(Teilnehmer[Staffel],'VfL Waiblingen'!$A9))</f>
        <v>119</v>
      </c>
      <c r="Q9" s="51">
        <f>IF($A9=" "," ",INDEX(Teilnehmer[Springen 1],'VfL Waiblingen'!$A9))</f>
        <v>6.7</v>
      </c>
      <c r="R9" s="47">
        <f>IF($A9=" "," ",INDEX(Teilnehmer[Springen 2],'VfL Waiblingen'!$A9))</f>
        <v>6.8</v>
      </c>
      <c r="S9" s="54">
        <f t="shared" si="2"/>
        <v>6.7</v>
      </c>
    </row>
    <row r="10" spans="1:19" s="3" customFormat="1" x14ac:dyDescent="0.2">
      <c r="A10" s="38">
        <f>IF(ROWS($B$3:B10)&lt;=$A$1,INDEX(Teilnehmer[Nr.],_xlfn.AGGREGATE(15,3,(Teilnehmer[Team]='VfL Waiblingen'!$B$1)/(Teilnehmer[Team]='VfL Waiblingen'!$B$1)*ROW(Teilnehmer[Team])-ROW(Teilnehmer[[#Headers],[Team]]),ROWS('VfL Waiblingen'!$B$3:B10)))," ")</f>
        <v>48</v>
      </c>
      <c r="B10" s="19" t="str">
        <f>IF(A10=" "," ",INDEX(Teilnehmer[Name],'VfL Waiblingen'!A10))</f>
        <v>Klatt</v>
      </c>
      <c r="C10" s="27" t="str">
        <f>IF(A10=" "," ",INDEX(Teilnehmer[Vorname],'VfL Waiblingen'!A10))</f>
        <v>Stella</v>
      </c>
      <c r="D10" s="19">
        <f>IF($A10=" "," ",INDEX(Teilnehmer[Wurf 1],'VfL Waiblingen'!$A10))</f>
        <v>7</v>
      </c>
      <c r="E10" s="20">
        <f>IF($A10=" "," ",INDEX(Teilnehmer[Wurf 2],'VfL Waiblingen'!$A10))</f>
        <v>9</v>
      </c>
      <c r="F10" s="20">
        <f>IF($A10=" "," ",INDEX(Teilnehmer[Wurf 3],'VfL Waiblingen'!$A10))</f>
        <v>8</v>
      </c>
      <c r="G10" s="20">
        <f>IF($A10=" "," ",INDEX(Teilnehmer[Wurf 4],'VfL Waiblingen'!$A10))</f>
        <v>8</v>
      </c>
      <c r="H10" s="23">
        <f t="shared" si="3"/>
        <v>25</v>
      </c>
      <c r="I10" s="19">
        <f>IF($A10=" "," ",INDEX(Teilnehmer[Sprint 1],'VfL Waiblingen'!$A10))</f>
        <v>9.1999999999999993</v>
      </c>
      <c r="J10" s="20">
        <f>IF($A10=" "," ",INDEX(Teilnehmer[Sprint 2],'VfL Waiblingen'!$A10))</f>
        <v>9</v>
      </c>
      <c r="K10" s="23">
        <f t="shared" si="1"/>
        <v>9</v>
      </c>
      <c r="L10" s="20">
        <f>IF($A10=" "," ",INDEX(Teilnehmer[Stabweit 1],'VfL Waiblingen'!$A10))</f>
        <v>9</v>
      </c>
      <c r="M10" s="20">
        <f>IF($A10=" "," ",INDEX(Teilnehmer[Stabweit 2],'VfL Waiblingen'!$A10))</f>
        <v>9</v>
      </c>
      <c r="N10" s="20">
        <f>IF($A10=" "," ",INDEX(Teilnehmer[Stabweit 3],'VfL Waiblingen'!$A10))</f>
        <v>7</v>
      </c>
      <c r="O10" s="21">
        <f t="shared" si="0"/>
        <v>18</v>
      </c>
      <c r="P10" s="19">
        <f>IF($A10=" "," ",INDEX(Teilnehmer[Staffel],'VfL Waiblingen'!$A10))</f>
        <v>119</v>
      </c>
      <c r="Q10" s="51">
        <f>IF($A10=" "," ",INDEX(Teilnehmer[Springen 1],'VfL Waiblingen'!$A10))</f>
        <v>7.9</v>
      </c>
      <c r="R10" s="47">
        <f>IF($A10=" "," ",INDEX(Teilnehmer[Springen 2],'VfL Waiblingen'!$A10))</f>
        <v>7.5</v>
      </c>
      <c r="S10" s="54">
        <f t="shared" si="2"/>
        <v>7.5</v>
      </c>
    </row>
    <row r="11" spans="1:19" s="3" customFormat="1" x14ac:dyDescent="0.2">
      <c r="A11" s="38">
        <f>IF(ROWS($B$3:B11)&lt;=$A$1,INDEX(Teilnehmer[Nr.],_xlfn.AGGREGATE(15,3,(Teilnehmer[Team]='VfL Waiblingen'!$B$1)/(Teilnehmer[Team]='VfL Waiblingen'!$B$1)*ROW(Teilnehmer[Team])-ROW(Teilnehmer[[#Headers],[Team]]),ROWS('VfL Waiblingen'!$B$3:B11)))," ")</f>
        <v>49</v>
      </c>
      <c r="B11" s="19" t="str">
        <f>IF(A11=" "," ",INDEX(Teilnehmer[Name],'VfL Waiblingen'!A11))</f>
        <v>Amort</v>
      </c>
      <c r="C11" s="27" t="str">
        <f>IF(A11=" "," ",INDEX(Teilnehmer[Vorname],'VfL Waiblingen'!A11))</f>
        <v>Eliah</v>
      </c>
      <c r="D11" s="19">
        <f>IF($A11=" "," ",INDEX(Teilnehmer[Wurf 1],'VfL Waiblingen'!$A11))</f>
        <v>14</v>
      </c>
      <c r="E11" s="20">
        <f>IF($A11=" "," ",INDEX(Teilnehmer[Wurf 2],'VfL Waiblingen'!$A11))</f>
        <v>15</v>
      </c>
      <c r="F11" s="20">
        <f>IF($A11=" "," ",INDEX(Teilnehmer[Wurf 3],'VfL Waiblingen'!$A11))</f>
        <v>17</v>
      </c>
      <c r="G11" s="20">
        <f>IF($A11=" "," ",INDEX(Teilnehmer[Wurf 4],'VfL Waiblingen'!$A11))</f>
        <v>14</v>
      </c>
      <c r="H11" s="23">
        <f t="shared" si="3"/>
        <v>46</v>
      </c>
      <c r="I11" s="19">
        <f>IF(A11=" "," ",INDEX(Teilnehmer[Sprint 1],'VfL Waiblingen'!A11))</f>
        <v>7.8</v>
      </c>
      <c r="J11" s="20">
        <f>IF(A11=" "," ",INDEX(Teilnehmer[Sprint 2],'VfL Waiblingen'!A11))</f>
        <v>8.3000000000000007</v>
      </c>
      <c r="K11" s="23">
        <f t="shared" si="1"/>
        <v>7.8</v>
      </c>
      <c r="L11" s="20">
        <f>IF($A11=" "," ",INDEX(Teilnehmer[Stabweit 1],'VfL Waiblingen'!$A11))</f>
        <v>12</v>
      </c>
      <c r="M11" s="20">
        <f>IF($A11=" "," ",INDEX(Teilnehmer[Stabweit 2],'VfL Waiblingen'!$A11))</f>
        <v>12</v>
      </c>
      <c r="N11" s="20">
        <f>IF($A11=" "," ",INDEX(Teilnehmer[Stabweit 3],'VfL Waiblingen'!$A11))</f>
        <v>0</v>
      </c>
      <c r="O11" s="21">
        <f t="shared" si="0"/>
        <v>24</v>
      </c>
      <c r="P11" s="19">
        <f>IF($A11=" "," ",INDEX(Teilnehmer[Staffel],'VfL Waiblingen'!$A11))</f>
        <v>119</v>
      </c>
      <c r="Q11" s="51">
        <f>IF($A11=" "," ",INDEX(Teilnehmer[Springen 1],'VfL Waiblingen'!$A11))</f>
        <v>10</v>
      </c>
      <c r="R11" s="47">
        <f>IF($A11=" "," ",INDEX(Teilnehmer[Springen 2],'VfL Waiblingen'!$A11))</f>
        <v>7.6</v>
      </c>
      <c r="S11" s="54">
        <f t="shared" si="2"/>
        <v>7.6</v>
      </c>
    </row>
    <row r="12" spans="1:19" s="3" customFormat="1" x14ac:dyDescent="0.2">
      <c r="A12" s="38" t="str">
        <f>IF(ROWS($B$3:B12)&lt;=$A$1,INDEX(Teilnehmer[Nr.],_xlfn.AGGREGATE(15,3,(Teilnehmer[Team]='VfL Waiblingen'!$B$1)/(Teilnehmer[Team]='VfL Waiblingen'!$B$1)*ROW(Teilnehmer[Team])-ROW(Teilnehmer[[#Headers],[Team]]),ROWS('VfL Waiblingen'!$B$3:B12)))," ")</f>
        <v xml:space="preserve"> </v>
      </c>
      <c r="B12" s="19" t="str">
        <f>IF(A12=" "," ",INDEX(Teilnehmer[Name],'VfL Waiblingen'!A12))</f>
        <v xml:space="preserve"> </v>
      </c>
      <c r="C12" s="27" t="str">
        <f>IF(A12=" "," ",INDEX(Teilnehmer[Vorname],'VfL Waiblingen'!A12))</f>
        <v xml:space="preserve"> </v>
      </c>
      <c r="D12" s="19" t="str">
        <f>IF($A12=" "," ",INDEX(Teilnehmer[Wurf 1],'VfL Waiblingen'!$A12))</f>
        <v xml:space="preserve"> </v>
      </c>
      <c r="E12" s="20" t="str">
        <f>IF($A12=" "," ",INDEX(Teilnehmer[Wurf 2],'VfL Waiblingen'!$A12))</f>
        <v xml:space="preserve"> </v>
      </c>
      <c r="F12" s="20" t="str">
        <f>IF($A12=" "," ",INDEX(Teilnehmer[Wurf 3],'VfL Waiblingen'!$A12))</f>
        <v xml:space="preserve"> </v>
      </c>
      <c r="G12" s="20" t="str">
        <f>IF($A12=" "," ",INDEX(Teilnehmer[Wurf 4],'VfL Waiblingen'!$A12))</f>
        <v xml:space="preserve"> </v>
      </c>
      <c r="H12" s="23" t="str">
        <f t="shared" si="3"/>
        <v xml:space="preserve"> </v>
      </c>
      <c r="I12" s="19" t="str">
        <f>IF(A12=" "," ",INDEX(Teilnehmer[Sprint 1],'VfL Waiblingen'!A12))</f>
        <v xml:space="preserve"> </v>
      </c>
      <c r="J12" s="20" t="str">
        <f>IF(A12=" "," ",INDEX(Teilnehmer[Sprint 2],'VfL Waiblingen'!A12))</f>
        <v xml:space="preserve"> </v>
      </c>
      <c r="K12" s="23" t="str">
        <f t="shared" si="1"/>
        <v xml:space="preserve"> </v>
      </c>
      <c r="L12" s="20" t="str">
        <f>IF($A12=" "," ",INDEX(Teilnehmer[Stabweit 1],'VfL Waiblingen'!$A12))</f>
        <v xml:space="preserve"> </v>
      </c>
      <c r="M12" s="20" t="str">
        <f>IF($A12=" "," ",INDEX(Teilnehmer[Stabweit 2],'VfL Waiblingen'!$A12))</f>
        <v xml:space="preserve"> </v>
      </c>
      <c r="N12" s="20" t="str">
        <f>IF($A12=" "," ",INDEX(Teilnehmer[Stabweit 3],'VfL Waiblingen'!$A12))</f>
        <v xml:space="preserve"> </v>
      </c>
      <c r="O12" s="21" t="str">
        <f t="shared" si="0"/>
        <v xml:space="preserve"> </v>
      </c>
      <c r="P12" s="19" t="str">
        <f>IF($A12=" "," ",INDEX(Teilnehmer[Staffel],'VfL Waiblingen'!$A12))</f>
        <v xml:space="preserve"> </v>
      </c>
      <c r="Q12" s="51" t="str">
        <f>IF($A12=" "," ",INDEX(Teilnehmer[Springen 1],'VfL Waiblingen'!$A12))</f>
        <v xml:space="preserve"> </v>
      </c>
      <c r="R12" s="47" t="str">
        <f>IF($A12=" "," ",INDEX(Teilnehmer[Springen 2],'VfL Waiblingen'!$A12))</f>
        <v xml:space="preserve"> </v>
      </c>
      <c r="S12" s="54" t="str">
        <f t="shared" si="2"/>
        <v xml:space="preserve"> </v>
      </c>
    </row>
    <row r="13" spans="1:19" s="3" customFormat="1" x14ac:dyDescent="0.2">
      <c r="A13" s="38" t="str">
        <f>IF(ROWS($B$3:B13)&lt;=$A$1,INDEX(Teilnehmer[Nr.],_xlfn.AGGREGATE(15,3,(Teilnehmer[Team]='VfL Waiblingen'!$B$1)/(Teilnehmer[Team]='VfL Waiblingen'!$B$1)*ROW(Teilnehmer[Team])-ROW(Teilnehmer[[#Headers],[Team]]),ROWS('VfL Waiblingen'!$B$3:B13)))," ")</f>
        <v xml:space="preserve"> </v>
      </c>
      <c r="B13" s="19" t="str">
        <f>IF(A13=" "," ",INDEX(Teilnehmer[Name],'VfL Waiblingen'!A13))</f>
        <v xml:space="preserve"> </v>
      </c>
      <c r="C13" s="27" t="str">
        <f>IF(A13=" "," ",INDEX(Teilnehmer[Vorname],'VfL Waiblingen'!A13))</f>
        <v xml:space="preserve"> </v>
      </c>
      <c r="D13" s="19" t="str">
        <f>IF($A13=" "," ",INDEX(Teilnehmer[Wurf 1],'VfL Waiblingen'!$A13))</f>
        <v xml:space="preserve"> </v>
      </c>
      <c r="E13" s="20" t="str">
        <f>IF($A13=" "," ",INDEX(Teilnehmer[Wurf 2],'VfL Waiblingen'!$A13))</f>
        <v xml:space="preserve"> </v>
      </c>
      <c r="F13" s="20" t="str">
        <f>IF($A13=" "," ",INDEX(Teilnehmer[Wurf 3],'VfL Waiblingen'!$A13))</f>
        <v xml:space="preserve"> </v>
      </c>
      <c r="G13" s="20" t="str">
        <f>IF($A13=" "," ",INDEX(Teilnehmer[Wurf 4],'VfL Waiblingen'!$A13))</f>
        <v xml:space="preserve"> </v>
      </c>
      <c r="H13" s="23" t="str">
        <f t="shared" si="3"/>
        <v xml:space="preserve"> </v>
      </c>
      <c r="I13" s="19" t="str">
        <f>IF(A13=" "," ",INDEX(Teilnehmer[Sprint 1],'VfL Waiblingen'!A13))</f>
        <v xml:space="preserve"> </v>
      </c>
      <c r="J13" s="20" t="str">
        <f>IF(A13=" "," ",INDEX(Teilnehmer[Sprint 2],'VfL Waiblingen'!A13))</f>
        <v xml:space="preserve"> </v>
      </c>
      <c r="K13" s="23" t="str">
        <f t="shared" si="1"/>
        <v xml:space="preserve"> </v>
      </c>
      <c r="L13" s="20" t="str">
        <f>IF($A13=" "," ",INDEX(Teilnehmer[Stabweit 1],'VfL Waiblingen'!$A13))</f>
        <v xml:space="preserve"> </v>
      </c>
      <c r="M13" s="20" t="str">
        <f>IF($A13=" "," ",INDEX(Teilnehmer[Stabweit 2],'VfL Waiblingen'!$A13))</f>
        <v xml:space="preserve"> </v>
      </c>
      <c r="N13" s="20" t="str">
        <f>IF($A13=" "," ",INDEX(Teilnehmer[Stabweit 3],'VfL Waiblingen'!$A13))</f>
        <v xml:space="preserve"> </v>
      </c>
      <c r="O13" s="21" t="str">
        <f t="shared" si="0"/>
        <v xml:space="preserve"> </v>
      </c>
      <c r="P13" s="19" t="str">
        <f>IF($A13=" "," ",INDEX(Teilnehmer[Staffel],'VfL Waiblingen'!$A13))</f>
        <v xml:space="preserve"> </v>
      </c>
      <c r="Q13" s="51" t="str">
        <f>IF($A13=" "," ",INDEX(Teilnehmer[Springen 1],'VfL Waiblingen'!$A13))</f>
        <v xml:space="preserve"> </v>
      </c>
      <c r="R13" s="47" t="str">
        <f>IF($A13=" "," ",INDEX(Teilnehmer[Springen 2],'VfL Waiblingen'!$A13))</f>
        <v xml:space="preserve"> </v>
      </c>
      <c r="S13" s="54" t="str">
        <f t="shared" si="2"/>
        <v xml:space="preserve"> </v>
      </c>
    </row>
    <row r="14" spans="1:19" s="3" customFormat="1" ht="15.75" thickBot="1" x14ac:dyDescent="0.25">
      <c r="A14" s="39" t="s">
        <v>2</v>
      </c>
      <c r="B14" s="30"/>
      <c r="C14" s="31"/>
      <c r="D14" s="30"/>
      <c r="E14" s="32"/>
      <c r="F14" s="32"/>
      <c r="G14" s="32"/>
      <c r="H14" s="33">
        <f>_xlfn.AGGREGATE(14,4,H3:H13,1) + _xlfn.AGGREGATE(14,4,H3:H13,2) + _xlfn.AGGREGATE(14,4,H3:H13,3) + _xlfn.AGGREGATE(14,4,H3:H13,4) + _xlfn.AGGREGATE(14,4,H3:H13,5) + _xlfn.AGGREGATE(14,4,H3:H13,6)</f>
        <v>212</v>
      </c>
      <c r="I14" s="30"/>
      <c r="J14" s="32"/>
      <c r="K14" s="33">
        <f>_xlfn.AGGREGATE(15,4,K3:K13,1) + _xlfn.AGGREGATE(15,4,K3:K13,2) + _xlfn.AGGREGATE(15,4,K3:K13,3) + _xlfn.AGGREGATE(15,4,K3:K13,4) + _xlfn.AGGREGATE(15,4,K3:K13,5) + _xlfn.AGGREGATE(15,4,K3:K13,6)</f>
        <v>49</v>
      </c>
      <c r="L14" s="32"/>
      <c r="M14" s="32"/>
      <c r="N14" s="32"/>
      <c r="O14" s="32">
        <f>_xlfn.AGGREGATE(14,4,O3:O13,1) + _xlfn.AGGREGATE(14,4,O3:O13,2) + _xlfn.AGGREGATE(14,4,O3:O13,3) + _xlfn.AGGREGATE(14,4,O3:O13,4) + _xlfn.AGGREGATE(14,4,O3:O13,5) + _xlfn.AGGREGATE(14,4,O3:O13,6)</f>
        <v>132</v>
      </c>
      <c r="P14" s="45">
        <f>MAX(P3:P13)</f>
        <v>119</v>
      </c>
      <c r="Q14" s="52"/>
      <c r="R14" s="49"/>
      <c r="S14" s="53">
        <f>_xlfn.AGGREGATE(15,4,S3:S13,1) + _xlfn.AGGREGATE(15,4,S3:S13,2) + _xlfn.AGGREGATE(15,4,S3:S13,3) + _xlfn.AGGREGATE(15,4,S3:S13,4) + _xlfn.AGGREGATE(15,4,S3:S13,5) + _xlfn.AGGREGATE(15,4,S3:S13,6)</f>
        <v>40.699999999999996</v>
      </c>
    </row>
    <row r="15" spans="1:19" s="3" customFormat="1" x14ac:dyDescent="0.2">
      <c r="A15" s="28" t="str">
        <f>IF(ROWS($B$3:B15)&lt;=$A$1,INDEX(Teilnehmer[Nr.],_xlfn.AGGREGATE(15,3,(Teilnehmer[Team]='VfL Waiblingen'!$B$1)/(Teilnehmer[Team]='VfL Waiblingen'!$B$1)*ROW(Teilnehmer[Team])-ROW(Teilnehmer[[#Headers],[Team]]),ROWS('VfL Waiblingen'!$B$3:B15))),"")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4">
    <mergeCell ref="D1:H1"/>
    <mergeCell ref="I1:K1"/>
    <mergeCell ref="L1:O1"/>
    <mergeCell ref="Q1:S1"/>
  </mergeCells>
  <conditionalFormatting sqref="N31:O67 A31:I67 A68:O1048576 A2:O2 A1:B1 A3:P3 P4:P13 A4:O30">
    <cfRule type="cellIs" dxfId="7" priority="5" operator="notEqual">
      <formula>""</formula>
    </cfRule>
  </conditionalFormatting>
  <conditionalFormatting sqref="D1">
    <cfRule type="cellIs" dxfId="6" priority="4" operator="notEqual">
      <formula>""</formula>
    </cfRule>
  </conditionalFormatting>
  <conditionalFormatting sqref="I1">
    <cfRule type="cellIs" dxfId="5" priority="3" operator="notEqual">
      <formula>""</formula>
    </cfRule>
  </conditionalFormatting>
  <conditionalFormatting sqref="S3:S13">
    <cfRule type="cellIs" dxfId="4" priority="2" operator="notEqual">
      <formula>""</formula>
    </cfRule>
  </conditionalFormatting>
  <conditionalFormatting sqref="S14">
    <cfRule type="cellIs" dxfId="3" priority="1" operator="notEqual">
      <formula>""</formula>
    </cfRule>
  </conditionalFormatting>
  <printOptions gridLines="1"/>
  <pageMargins left="0.19685039370078741" right="0.19685039370078741" top="0.39370078740157483" bottom="0.62992125984251968" header="0.23622047244094491" footer="0.51181102362204722"/>
  <pageSetup paperSize="9" scale="4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29"/>
  <sheetViews>
    <sheetView zoomScale="70" zoomScaleNormal="70" workbookViewId="0">
      <pane xSplit="1" ySplit="2" topLeftCell="B3" activePane="bottomRight" state="frozen"/>
      <selection activeCell="C1" sqref="C1"/>
      <selection pane="topRight" activeCell="C1" sqref="C1"/>
      <selection pane="bottomLeft" activeCell="C1" sqref="C1"/>
      <selection pane="bottomRight" activeCell="I74" sqref="I74"/>
    </sheetView>
  </sheetViews>
  <sheetFormatPr baseColWidth="10" defaultColWidth="17.5703125" defaultRowHeight="15" x14ac:dyDescent="0.2"/>
  <cols>
    <col min="1" max="1" width="20.28515625" style="29" customWidth="1"/>
    <col min="2" max="2" width="20.28515625" style="4" customWidth="1"/>
    <col min="3" max="3" width="19.42578125" style="4" customWidth="1"/>
    <col min="4" max="14" width="19.140625" style="4" customWidth="1"/>
    <col min="15" max="15" width="21.28515625" style="4" bestFit="1" customWidth="1"/>
    <col min="16" max="16384" width="17.5703125" style="1"/>
  </cols>
  <sheetData>
    <row r="1" spans="1:19" ht="15.75" x14ac:dyDescent="0.25">
      <c r="A1" s="35">
        <f>COUNTIF('Teilnehmer erfassen'!D2:D201,'VfL Winterbach 1 (Backup)'!B1)</f>
        <v>0</v>
      </c>
      <c r="B1" s="26" t="s">
        <v>12</v>
      </c>
      <c r="C1" s="36"/>
      <c r="D1" s="70" t="s">
        <v>7</v>
      </c>
      <c r="E1" s="71"/>
      <c r="F1" s="71"/>
      <c r="G1" s="71"/>
      <c r="H1" s="72"/>
      <c r="I1" s="70" t="s">
        <v>21</v>
      </c>
      <c r="J1" s="71"/>
      <c r="K1" s="72"/>
      <c r="L1" s="70" t="s">
        <v>26</v>
      </c>
      <c r="M1" s="71"/>
      <c r="N1" s="71"/>
      <c r="O1" s="72"/>
      <c r="P1" s="43" t="s">
        <v>28</v>
      </c>
      <c r="Q1" s="34"/>
      <c r="R1" s="34"/>
      <c r="S1" s="25"/>
    </row>
    <row r="2" spans="1:19" s="2" customFormat="1" ht="15.75" x14ac:dyDescent="0.25">
      <c r="A2" s="37" t="s">
        <v>5</v>
      </c>
      <c r="B2" s="17" t="s">
        <v>3</v>
      </c>
      <c r="C2" s="18" t="s">
        <v>6</v>
      </c>
      <c r="D2" s="17" t="s">
        <v>13</v>
      </c>
      <c r="E2" s="18" t="s">
        <v>14</v>
      </c>
      <c r="F2" s="18" t="s">
        <v>15</v>
      </c>
      <c r="G2" s="18" t="s">
        <v>16</v>
      </c>
      <c r="H2" s="22" t="s">
        <v>17</v>
      </c>
      <c r="I2" s="17" t="s">
        <v>19</v>
      </c>
      <c r="J2" s="18" t="s">
        <v>20</v>
      </c>
      <c r="K2" s="22" t="s">
        <v>22</v>
      </c>
      <c r="L2" s="18" t="s">
        <v>23</v>
      </c>
      <c r="M2" s="18" t="s">
        <v>24</v>
      </c>
      <c r="N2" s="18" t="s">
        <v>25</v>
      </c>
      <c r="O2" s="18" t="s">
        <v>27</v>
      </c>
      <c r="P2" s="41" t="s">
        <v>28</v>
      </c>
    </row>
    <row r="3" spans="1:19" s="3" customFormat="1" x14ac:dyDescent="0.2">
      <c r="A3" s="38" t="str">
        <f>IF(ROWS($B$3:B3)&lt;=$A$1,INDEX(Teilnehmer[Nr.],_xlfn.AGGREGATE(15,3,(Teilnehmer[Team]='VfL Winterbach 1 (Backup)'!$B$1)/(Teilnehmer[Team]='VfL Winterbach 1 (Backup)'!$B$1)*ROW(Teilnehmer[Team])-ROW(Teilnehmer[[#Headers],[Team]]),ROWS('VfL Winterbach 1 (Backup)'!$B$3:B3)))," ")</f>
        <v xml:space="preserve"> </v>
      </c>
      <c r="B3" s="19" t="str">
        <f>IF(A3=" "," ",INDEX(Teilnehmer[Name],'VfL Winterbach 1 (Backup)'!A3))</f>
        <v xml:space="preserve"> </v>
      </c>
      <c r="C3" s="27" t="str">
        <f>IF(A3=" "," ",INDEX(Teilnehmer[Vorname],'VfL Winterbach 1 (Backup)'!A3))</f>
        <v xml:space="preserve"> </v>
      </c>
      <c r="D3" s="19" t="str">
        <f>IF($A3=" "," ",INDEX(Teilnehmer[Wurf 1],'VfL Winterbach 1 (Backup)'!$A3))</f>
        <v xml:space="preserve"> </v>
      </c>
      <c r="E3" s="20" t="str">
        <f>IF($A3=" "," ",INDEX(Teilnehmer[Wurf 2],'VfL Winterbach 1 (Backup)'!$A3))</f>
        <v xml:space="preserve"> </v>
      </c>
      <c r="F3" s="20" t="str">
        <f>IF($A3=" "," ",INDEX(Teilnehmer[Wurf 3],'VfL Winterbach 1 (Backup)'!$A3))</f>
        <v xml:space="preserve"> </v>
      </c>
      <c r="G3" s="20" t="str">
        <f>IF($A3=" "," ",INDEX(Teilnehmer[Wurf 4],'VfL Winterbach 1 (Backup)'!$A3))</f>
        <v xml:space="preserve"> </v>
      </c>
      <c r="H3" s="23" t="str">
        <f>IF($A3=" "," ",SUM(D3:G3)-MIN(D3:G3))</f>
        <v xml:space="preserve"> </v>
      </c>
      <c r="I3" s="19" t="str">
        <f>IF($A3=" "," ",INDEX(Teilnehmer[Sprint 1],'VfL Winterbach 1 (Backup)'!$A3))</f>
        <v xml:space="preserve"> </v>
      </c>
      <c r="J3" s="20" t="str">
        <f>IF($A3=" "," ",INDEX(Teilnehmer[Sprint 2],'VfL Winterbach 1 (Backup)'!$A3))</f>
        <v xml:space="preserve"> </v>
      </c>
      <c r="K3" s="23" t="str">
        <f>IF($A3=" "," ",SUM(I3:J3))</f>
        <v xml:space="preserve"> </v>
      </c>
      <c r="L3" s="20" t="str">
        <f>IF($A3=" "," ",INDEX(Teilnehmer[Stabweit 1],'VfL Winterbach 1 (Backup)'!$A3))</f>
        <v xml:space="preserve"> </v>
      </c>
      <c r="M3" s="20" t="str">
        <f>IF($A3=" "," ",INDEX(Teilnehmer[Stabweit 2],'VfL Winterbach 1 (Backup)'!$A3))</f>
        <v xml:space="preserve"> </v>
      </c>
      <c r="N3" s="20" t="str">
        <f>IF($A3=" "," ",INDEX(Teilnehmer[Stabweit 3],'VfL Winterbach 1 (Backup)'!$A3))</f>
        <v xml:space="preserve"> </v>
      </c>
      <c r="O3" s="21" t="str">
        <f t="shared" ref="O3:O13" si="0">IF($A3=" "," ",SUM(L3:N3)-MIN(L3:N3))</f>
        <v xml:space="preserve"> </v>
      </c>
      <c r="P3" s="40" t="str">
        <f>IF($A3=" "," ",INDEX(Teilnehmer[Staffel],'VfL Winterbach 1 (Backup)'!$A3))</f>
        <v xml:space="preserve"> </v>
      </c>
    </row>
    <row r="4" spans="1:19" s="3" customFormat="1" x14ac:dyDescent="0.2">
      <c r="A4" s="38" t="str">
        <f>IF(ROWS($B$3:B4)&lt;=$A$1,INDEX(Teilnehmer[Nr.],_xlfn.AGGREGATE(15,3,(Teilnehmer[Team]='VfL Winterbach 1 (Backup)'!$B$1)/(Teilnehmer[Team]='VfL Winterbach 1 (Backup)'!$B$1)*ROW(Teilnehmer[Team])-ROW(Teilnehmer[[#Headers],[Team]]),ROWS('VfL Winterbach 1 (Backup)'!$B$3:B4)))," ")</f>
        <v xml:space="preserve"> </v>
      </c>
      <c r="B4" s="19" t="str">
        <f>IF(A4=" "," ",INDEX(Teilnehmer[Name],'VfL Winterbach 1 (Backup)'!A4))</f>
        <v xml:space="preserve"> </v>
      </c>
      <c r="C4" s="27" t="str">
        <f>IF(A4=" "," ",INDEX(Teilnehmer[Vorname],'VfL Winterbach 1 (Backup)'!A4))</f>
        <v xml:space="preserve"> </v>
      </c>
      <c r="D4" s="19" t="str">
        <f>IF($A4=" "," ",INDEX(Teilnehmer[Wurf 1],'VfL Winterbach 1 (Backup)'!$A4))</f>
        <v xml:space="preserve"> </v>
      </c>
      <c r="E4" s="20" t="str">
        <f>IF($A4=" "," ",INDEX(Teilnehmer[Wurf 2],'VfL Winterbach 1 (Backup)'!$A4))</f>
        <v xml:space="preserve"> </v>
      </c>
      <c r="F4" s="20" t="str">
        <f>IF($A4=" "," ",INDEX(Teilnehmer[Wurf 3],'VfL Winterbach 1 (Backup)'!$A4))</f>
        <v xml:space="preserve"> </v>
      </c>
      <c r="G4" s="20" t="str">
        <f>IF($A4=" "," ",INDEX(Teilnehmer[Wurf 4],'VfL Winterbach 1 (Backup)'!$A4))</f>
        <v xml:space="preserve"> </v>
      </c>
      <c r="H4" s="23" t="str">
        <f t="shared" ref="H4:H13" si="1">IF($A4=" "," ",SUM(D4:G4)-MIN(D4:G4))</f>
        <v xml:space="preserve"> </v>
      </c>
      <c r="I4" s="19" t="str">
        <f>IF($A4=" "," ",INDEX(Teilnehmer[Sprint 1],'VfL Winterbach 1 (Backup)'!$A4))</f>
        <v xml:space="preserve"> </v>
      </c>
      <c r="J4" s="20" t="str">
        <f>IF($A4=" "," ",INDEX(Teilnehmer[Sprint 2],'VfL Winterbach 1 (Backup)'!$A4))</f>
        <v xml:space="preserve"> </v>
      </c>
      <c r="K4" s="23" t="str">
        <f t="shared" ref="K4:K13" si="2">IF($A4=" "," ",SUM(I4:J4))</f>
        <v xml:space="preserve"> </v>
      </c>
      <c r="L4" s="20" t="str">
        <f>IF($A4=" "," ",INDEX(Teilnehmer[Stabweit 1],'VfL Winterbach 1 (Backup)'!$A4))</f>
        <v xml:space="preserve"> </v>
      </c>
      <c r="M4" s="20" t="str">
        <f>IF($A4=" "," ",INDEX(Teilnehmer[Stabweit 2],'VfL Winterbach 1 (Backup)'!$A4))</f>
        <v xml:space="preserve"> </v>
      </c>
      <c r="N4" s="20" t="str">
        <f>IF($A4=" "," ",INDEX(Teilnehmer[Stabweit 3],'VfL Winterbach 1 (Backup)'!$A4))</f>
        <v xml:space="preserve"> </v>
      </c>
      <c r="O4" s="21" t="str">
        <f t="shared" si="0"/>
        <v xml:space="preserve"> </v>
      </c>
      <c r="P4" s="40" t="str">
        <f>IF($A4=" "," ",INDEX(Teilnehmer[Staffel],'VfL Winterbach 1 (Backup)'!$A4))</f>
        <v xml:space="preserve"> </v>
      </c>
    </row>
    <row r="5" spans="1:19" s="3" customFormat="1" x14ac:dyDescent="0.2">
      <c r="A5" s="38" t="str">
        <f>IF(ROWS($B$3:B5)&lt;=$A$1,INDEX(Teilnehmer[Nr.],_xlfn.AGGREGATE(15,3,(Teilnehmer[Team]='VfL Winterbach 1 (Backup)'!$B$1)/(Teilnehmer[Team]='VfL Winterbach 1 (Backup)'!$B$1)*ROW(Teilnehmer[Team])-ROW(Teilnehmer[[#Headers],[Team]]),ROWS('VfL Winterbach 1 (Backup)'!$B$3:B5)))," ")</f>
        <v xml:space="preserve"> </v>
      </c>
      <c r="B5" s="19" t="str">
        <f>IF(A5=" "," ",INDEX(Teilnehmer[Name],'VfL Winterbach 1 (Backup)'!A5))</f>
        <v xml:space="preserve"> </v>
      </c>
      <c r="C5" s="27" t="str">
        <f>IF(A5=" "," ",INDEX(Teilnehmer[Vorname],'VfL Winterbach 1 (Backup)'!A5))</f>
        <v xml:space="preserve"> </v>
      </c>
      <c r="D5" s="19" t="str">
        <f>IF($A5=" "," ",INDEX(Teilnehmer[Wurf 1],'VfL Winterbach 1 (Backup)'!$A5))</f>
        <v xml:space="preserve"> </v>
      </c>
      <c r="E5" s="20" t="str">
        <f>IF($A5=" "," ",INDEX(Teilnehmer[Wurf 2],'VfL Winterbach 1 (Backup)'!$A5))</f>
        <v xml:space="preserve"> </v>
      </c>
      <c r="F5" s="20" t="str">
        <f>IF($A5=" "," ",INDEX(Teilnehmer[Wurf 3],'VfL Winterbach 1 (Backup)'!$A5))</f>
        <v xml:space="preserve"> </v>
      </c>
      <c r="G5" s="20" t="str">
        <f>IF($A5=" "," ",INDEX(Teilnehmer[Wurf 4],'VfL Winterbach 1 (Backup)'!$A5))</f>
        <v xml:space="preserve"> </v>
      </c>
      <c r="H5" s="23" t="str">
        <f t="shared" si="1"/>
        <v xml:space="preserve"> </v>
      </c>
      <c r="I5" s="19" t="str">
        <f>IF($A5=" "," ",INDEX(Teilnehmer[Sprint 1],'VfL Winterbach 1 (Backup)'!$A5))</f>
        <v xml:space="preserve"> </v>
      </c>
      <c r="J5" s="20" t="str">
        <f>IF($A5=" "," ",INDEX(Teilnehmer[Sprint 2],'VfL Winterbach 1 (Backup)'!$A5))</f>
        <v xml:space="preserve"> </v>
      </c>
      <c r="K5" s="23" t="str">
        <f t="shared" si="2"/>
        <v xml:space="preserve"> </v>
      </c>
      <c r="L5" s="20" t="str">
        <f>IF($A5=" "," ",INDEX(Teilnehmer[Stabweit 1],'VfL Winterbach 1 (Backup)'!$A5))</f>
        <v xml:space="preserve"> </v>
      </c>
      <c r="M5" s="20" t="str">
        <f>IF($A5=" "," ",INDEX(Teilnehmer[Stabweit 2],'VfL Winterbach 1 (Backup)'!$A5))</f>
        <v xml:space="preserve"> </v>
      </c>
      <c r="N5" s="20" t="str">
        <f>IF($A5=" "," ",INDEX(Teilnehmer[Stabweit 3],'VfL Winterbach 1 (Backup)'!$A5))</f>
        <v xml:space="preserve"> </v>
      </c>
      <c r="O5" s="21" t="str">
        <f t="shared" si="0"/>
        <v xml:space="preserve"> </v>
      </c>
      <c r="P5" s="40" t="str">
        <f>IF($A5=" "," ",INDEX(Teilnehmer[Staffel],'VfL Winterbach 1 (Backup)'!$A5))</f>
        <v xml:space="preserve"> </v>
      </c>
    </row>
    <row r="6" spans="1:19" s="3" customFormat="1" x14ac:dyDescent="0.2">
      <c r="A6" s="38" t="str">
        <f>IF(ROWS($B$3:B6)&lt;=$A$1,INDEX(Teilnehmer[Nr.],_xlfn.AGGREGATE(15,3,(Teilnehmer[Team]='VfL Winterbach 1 (Backup)'!$B$1)/(Teilnehmer[Team]='VfL Winterbach 1 (Backup)'!$B$1)*ROW(Teilnehmer[Team])-ROW(Teilnehmer[[#Headers],[Team]]),ROWS('VfL Winterbach 1 (Backup)'!$B$3:B6)))," ")</f>
        <v xml:space="preserve"> </v>
      </c>
      <c r="B6" s="19" t="str">
        <f>IF(A6=" "," ",INDEX(Teilnehmer[Name],'VfL Winterbach 1 (Backup)'!A6))</f>
        <v xml:space="preserve"> </v>
      </c>
      <c r="C6" s="27" t="str">
        <f>IF(A6=" "," ",INDEX(Teilnehmer[Vorname],'VfL Winterbach 1 (Backup)'!A6))</f>
        <v xml:space="preserve"> </v>
      </c>
      <c r="D6" s="19" t="str">
        <f>IF($A6=" "," ",INDEX(Teilnehmer[Wurf 1],'VfL Winterbach 1 (Backup)'!$A6))</f>
        <v xml:space="preserve"> </v>
      </c>
      <c r="E6" s="20" t="str">
        <f>IF($A6=" "," ",INDEX(Teilnehmer[Wurf 2],'VfL Winterbach 1 (Backup)'!$A6))</f>
        <v xml:space="preserve"> </v>
      </c>
      <c r="F6" s="20" t="str">
        <f>IF($A6=" "," ",INDEX(Teilnehmer[Wurf 3],'VfL Winterbach 1 (Backup)'!$A6))</f>
        <v xml:space="preserve"> </v>
      </c>
      <c r="G6" s="20" t="str">
        <f>IF($A6=" "," ",INDEX(Teilnehmer[Wurf 4],'VfL Winterbach 1 (Backup)'!$A6))</f>
        <v xml:space="preserve"> </v>
      </c>
      <c r="H6" s="23" t="str">
        <f t="shared" si="1"/>
        <v xml:space="preserve"> </v>
      </c>
      <c r="I6" s="19" t="str">
        <f>IF($A6=" "," ",INDEX(Teilnehmer[Sprint 1],'VfL Winterbach 1 (Backup)'!$A6))</f>
        <v xml:space="preserve"> </v>
      </c>
      <c r="J6" s="20" t="str">
        <f>IF($A6=" "," ",INDEX(Teilnehmer[Sprint 2],'VfL Winterbach 1 (Backup)'!$A6))</f>
        <v xml:space="preserve"> </v>
      </c>
      <c r="K6" s="23" t="str">
        <f t="shared" si="2"/>
        <v xml:space="preserve"> </v>
      </c>
      <c r="L6" s="20" t="str">
        <f>IF($A6=" "," ",INDEX(Teilnehmer[Stabweit 1],'VfL Winterbach 1 (Backup)'!$A6))</f>
        <v xml:space="preserve"> </v>
      </c>
      <c r="M6" s="20" t="str">
        <f>IF($A6=" "," ",INDEX(Teilnehmer[Stabweit 2],'VfL Winterbach 1 (Backup)'!$A6))</f>
        <v xml:space="preserve"> </v>
      </c>
      <c r="N6" s="20" t="str">
        <f>IF($A6=" "," ",INDEX(Teilnehmer[Stabweit 3],'VfL Winterbach 1 (Backup)'!$A6))</f>
        <v xml:space="preserve"> </v>
      </c>
      <c r="O6" s="21" t="str">
        <f t="shared" si="0"/>
        <v xml:space="preserve"> </v>
      </c>
      <c r="P6" s="40" t="str">
        <f>IF($A6=" "," ",INDEX(Teilnehmer[Staffel],'VfL Winterbach 1 (Backup)'!$A6))</f>
        <v xml:space="preserve"> </v>
      </c>
    </row>
    <row r="7" spans="1:19" s="3" customFormat="1" x14ac:dyDescent="0.2">
      <c r="A7" s="38" t="str">
        <f>IF(ROWS($B$3:B7)&lt;=$A$1,INDEX(Teilnehmer[Nr.],_xlfn.AGGREGATE(15,3,(Teilnehmer[Team]='VfL Winterbach 1 (Backup)'!$B$1)/(Teilnehmer[Team]='VfL Winterbach 1 (Backup)'!$B$1)*ROW(Teilnehmer[Team])-ROW(Teilnehmer[[#Headers],[Team]]),ROWS('VfL Winterbach 1 (Backup)'!$B$3:B7)))," ")</f>
        <v xml:space="preserve"> </v>
      </c>
      <c r="B7" s="19" t="str">
        <f>IF(A7=" "," ",INDEX(Teilnehmer[Name],'VfL Winterbach 1 (Backup)'!A7))</f>
        <v xml:space="preserve"> </v>
      </c>
      <c r="C7" s="27" t="str">
        <f>IF(A7=" "," ",INDEX(Teilnehmer[Vorname],'VfL Winterbach 1 (Backup)'!A7))</f>
        <v xml:space="preserve"> </v>
      </c>
      <c r="D7" s="19" t="str">
        <f>IF($A7=" "," ",INDEX(Teilnehmer[Wurf 1],'VfL Winterbach 1 (Backup)'!$A7))</f>
        <v xml:space="preserve"> </v>
      </c>
      <c r="E7" s="20" t="str">
        <f>IF($A7=" "," ",INDEX(Teilnehmer[Wurf 2],'VfL Winterbach 1 (Backup)'!$A7))</f>
        <v xml:space="preserve"> </v>
      </c>
      <c r="F7" s="20" t="str">
        <f>IF($A7=" "," ",INDEX(Teilnehmer[Wurf 3],'VfL Winterbach 1 (Backup)'!$A7))</f>
        <v xml:space="preserve"> </v>
      </c>
      <c r="G7" s="20" t="str">
        <f>IF($A7=" "," ",INDEX(Teilnehmer[Wurf 4],'VfL Winterbach 1 (Backup)'!$A7))</f>
        <v xml:space="preserve"> </v>
      </c>
      <c r="H7" s="23" t="str">
        <f t="shared" si="1"/>
        <v xml:space="preserve"> </v>
      </c>
      <c r="I7" s="19" t="str">
        <f>IF($A7=" "," ",INDEX(Teilnehmer[Sprint 1],'VfL Winterbach 1 (Backup)'!$A7))</f>
        <v xml:space="preserve"> </v>
      </c>
      <c r="J7" s="20" t="str">
        <f>IF($A7=" "," ",INDEX(Teilnehmer[Sprint 2],'VfL Winterbach 1 (Backup)'!$A7))</f>
        <v xml:space="preserve"> </v>
      </c>
      <c r="K7" s="23" t="str">
        <f t="shared" si="2"/>
        <v xml:space="preserve"> </v>
      </c>
      <c r="L7" s="20" t="str">
        <f>IF($A7=" "," ",INDEX(Teilnehmer[Stabweit 1],'VfL Winterbach 1 (Backup)'!$A7))</f>
        <v xml:space="preserve"> </v>
      </c>
      <c r="M7" s="20" t="str">
        <f>IF($A7=" "," ",INDEX(Teilnehmer[Stabweit 2],'VfL Winterbach 1 (Backup)'!$A7))</f>
        <v xml:space="preserve"> </v>
      </c>
      <c r="N7" s="20" t="str">
        <f>IF($A7=" "," ",INDEX(Teilnehmer[Stabweit 3],'VfL Winterbach 1 (Backup)'!$A7))</f>
        <v xml:space="preserve"> </v>
      </c>
      <c r="O7" s="21" t="str">
        <f t="shared" si="0"/>
        <v xml:space="preserve"> </v>
      </c>
      <c r="P7" s="40" t="str">
        <f>IF($A7=" "," ",INDEX(Teilnehmer[Staffel],'VfL Winterbach 1 (Backup)'!$A7))</f>
        <v xml:space="preserve"> </v>
      </c>
    </row>
    <row r="8" spans="1:19" s="3" customFormat="1" x14ac:dyDescent="0.2">
      <c r="A8" s="38" t="str">
        <f>IF(ROWS($B$3:B8)&lt;=$A$1,INDEX(Teilnehmer[Nr.],_xlfn.AGGREGATE(15,3,(Teilnehmer[Team]='VfL Winterbach 1 (Backup)'!$B$1)/(Teilnehmer[Team]='VfL Winterbach 1 (Backup)'!$B$1)*ROW(Teilnehmer[Team])-ROW(Teilnehmer[[#Headers],[Team]]),ROWS('VfL Winterbach 1 (Backup)'!$B$3:B8)))," ")</f>
        <v xml:space="preserve"> </v>
      </c>
      <c r="B8" s="19" t="str">
        <f>IF(A8=" "," ",INDEX(Teilnehmer[Name],'VfL Winterbach 1 (Backup)'!A8))</f>
        <v xml:space="preserve"> </v>
      </c>
      <c r="C8" s="27" t="str">
        <f>IF(A8=" "," ",INDEX(Teilnehmer[Vorname],'VfL Winterbach 1 (Backup)'!A8))</f>
        <v xml:space="preserve"> </v>
      </c>
      <c r="D8" s="19" t="str">
        <f>IF($A8=" "," ",INDEX(Teilnehmer[Wurf 1],'VfL Winterbach 1 (Backup)'!$A8))</f>
        <v xml:space="preserve"> </v>
      </c>
      <c r="E8" s="20" t="str">
        <f>IF($A8=" "," ",INDEX(Teilnehmer[Wurf 2],'VfL Winterbach 1 (Backup)'!$A8))</f>
        <v xml:space="preserve"> </v>
      </c>
      <c r="F8" s="20" t="str">
        <f>IF($A8=" "," ",INDEX(Teilnehmer[Wurf 3],'VfL Winterbach 1 (Backup)'!$A8))</f>
        <v xml:space="preserve"> </v>
      </c>
      <c r="G8" s="20" t="str">
        <f>IF($A8=" "," ",INDEX(Teilnehmer[Wurf 4],'VfL Winterbach 1 (Backup)'!$A8))</f>
        <v xml:space="preserve"> </v>
      </c>
      <c r="H8" s="23" t="str">
        <f t="shared" si="1"/>
        <v xml:space="preserve"> </v>
      </c>
      <c r="I8" s="19" t="str">
        <f>IF($A8=" "," ",INDEX(Teilnehmer[Sprint 1],'VfL Winterbach 1 (Backup)'!$A8))</f>
        <v xml:space="preserve"> </v>
      </c>
      <c r="J8" s="20" t="str">
        <f>IF($A8=" "," ",INDEX(Teilnehmer[Sprint 2],'VfL Winterbach 1 (Backup)'!$A8))</f>
        <v xml:space="preserve"> </v>
      </c>
      <c r="K8" s="23" t="str">
        <f t="shared" si="2"/>
        <v xml:space="preserve"> </v>
      </c>
      <c r="L8" s="20" t="str">
        <f>IF($A8=" "," ",INDEX(Teilnehmer[Stabweit 1],'VfL Winterbach 1 (Backup)'!$A8))</f>
        <v xml:space="preserve"> </v>
      </c>
      <c r="M8" s="20" t="str">
        <f>IF($A8=" "," ",INDEX(Teilnehmer[Stabweit 2],'VfL Winterbach 1 (Backup)'!$A8))</f>
        <v xml:space="preserve"> </v>
      </c>
      <c r="N8" s="20" t="str">
        <f>IF($A8=" "," ",INDEX(Teilnehmer[Stabweit 3],'VfL Winterbach 1 (Backup)'!$A8))</f>
        <v xml:space="preserve"> </v>
      </c>
      <c r="O8" s="21" t="str">
        <f t="shared" si="0"/>
        <v xml:space="preserve"> </v>
      </c>
      <c r="P8" s="40" t="str">
        <f>IF($A8=" "," ",INDEX(Teilnehmer[Staffel],'VfL Winterbach 1 (Backup)'!$A8))</f>
        <v xml:space="preserve"> </v>
      </c>
    </row>
    <row r="9" spans="1:19" s="3" customFormat="1" x14ac:dyDescent="0.2">
      <c r="A9" s="38" t="str">
        <f>IF(ROWS($B$3:B9)&lt;=$A$1,INDEX(Teilnehmer[Nr.],_xlfn.AGGREGATE(15,3,(Teilnehmer[Team]='VfL Winterbach 1 (Backup)'!$B$1)/(Teilnehmer[Team]='VfL Winterbach 1 (Backup)'!$B$1)*ROW(Teilnehmer[Team])-ROW(Teilnehmer[[#Headers],[Team]]),ROWS('VfL Winterbach 1 (Backup)'!$B$3:B9)))," ")</f>
        <v xml:space="preserve"> </v>
      </c>
      <c r="B9" s="19" t="str">
        <f>IF(A9=" "," ",INDEX(Teilnehmer[Name],'VfL Winterbach 1 (Backup)'!A9))</f>
        <v xml:space="preserve"> </v>
      </c>
      <c r="C9" s="27" t="str">
        <f>IF(A9=" "," ",INDEX(Teilnehmer[Vorname],'VfL Winterbach 1 (Backup)'!A9))</f>
        <v xml:space="preserve"> </v>
      </c>
      <c r="D9" s="19" t="str">
        <f>IF($A9=" "," ",INDEX(Teilnehmer[Wurf 1],'VfL Winterbach 1 (Backup)'!$A9))</f>
        <v xml:space="preserve"> </v>
      </c>
      <c r="E9" s="20" t="str">
        <f>IF($A9=" "," ",INDEX(Teilnehmer[Wurf 2],'VfL Winterbach 1 (Backup)'!$A9))</f>
        <v xml:space="preserve"> </v>
      </c>
      <c r="F9" s="20" t="str">
        <f>IF($A9=" "," ",INDEX(Teilnehmer[Wurf 3],'VfL Winterbach 1 (Backup)'!$A9))</f>
        <v xml:space="preserve"> </v>
      </c>
      <c r="G9" s="20" t="str">
        <f>IF($A9=" "," ",INDEX(Teilnehmer[Wurf 4],'VfL Winterbach 1 (Backup)'!$A9))</f>
        <v xml:space="preserve"> </v>
      </c>
      <c r="H9" s="23" t="str">
        <f t="shared" si="1"/>
        <v xml:space="preserve"> </v>
      </c>
      <c r="I9" s="19" t="str">
        <f>IF($A9=" "," ",INDEX(Teilnehmer[Sprint 1],'VfL Winterbach 1 (Backup)'!$A9))</f>
        <v xml:space="preserve"> </v>
      </c>
      <c r="J9" s="20" t="str">
        <f>IF($A9=" "," ",INDEX(Teilnehmer[Sprint 2],'VfL Winterbach 1 (Backup)'!$A9))</f>
        <v xml:space="preserve"> </v>
      </c>
      <c r="K9" s="23" t="str">
        <f t="shared" si="2"/>
        <v xml:space="preserve"> </v>
      </c>
      <c r="L9" s="20" t="str">
        <f>IF($A9=" "," ",INDEX(Teilnehmer[Stabweit 1],'VfL Winterbach 1 (Backup)'!$A9))</f>
        <v xml:space="preserve"> </v>
      </c>
      <c r="M9" s="20" t="str">
        <f>IF($A9=" "," ",INDEX(Teilnehmer[Stabweit 2],'VfL Winterbach 1 (Backup)'!$A9))</f>
        <v xml:space="preserve"> </v>
      </c>
      <c r="N9" s="20" t="str">
        <f>IF($A9=" "," ",INDEX(Teilnehmer[Stabweit 3],'VfL Winterbach 1 (Backup)'!$A9))</f>
        <v xml:space="preserve"> </v>
      </c>
      <c r="O9" s="21" t="str">
        <f t="shared" si="0"/>
        <v xml:space="preserve"> </v>
      </c>
      <c r="P9" s="40" t="str">
        <f>IF($A9=" "," ",INDEX(Teilnehmer[Staffel],'VfL Winterbach 1 (Backup)'!$A9))</f>
        <v xml:space="preserve"> </v>
      </c>
    </row>
    <row r="10" spans="1:19" s="3" customFormat="1" x14ac:dyDescent="0.2">
      <c r="A10" s="38" t="str">
        <f>IF(ROWS($B$3:B10)&lt;=$A$1,INDEX(Teilnehmer[Nr.],_xlfn.AGGREGATE(15,3,(Teilnehmer[Team]='VfL Winterbach 1 (Backup)'!$B$1)/(Teilnehmer[Team]='VfL Winterbach 1 (Backup)'!$B$1)*ROW(Teilnehmer[Team])-ROW(Teilnehmer[[#Headers],[Team]]),ROWS('VfL Winterbach 1 (Backup)'!$B$3:B10)))," ")</f>
        <v xml:space="preserve"> </v>
      </c>
      <c r="B10" s="19" t="str">
        <f>IF(A10=" "," ",INDEX(Teilnehmer[Name],'VfL Winterbach 1 (Backup)'!A10))</f>
        <v xml:space="preserve"> </v>
      </c>
      <c r="C10" s="27" t="str">
        <f>IF(A10=" "," ",INDEX(Teilnehmer[Vorname],'VfL Winterbach 1 (Backup)'!A10))</f>
        <v xml:space="preserve"> </v>
      </c>
      <c r="D10" s="19" t="str">
        <f>IF($A10=" "," ",INDEX(Teilnehmer[Wurf 1],'VfL Winterbach 1 (Backup)'!$A10))</f>
        <v xml:space="preserve"> </v>
      </c>
      <c r="E10" s="20" t="str">
        <f>IF($A10=" "," ",INDEX(Teilnehmer[Wurf 2],'VfL Winterbach 1 (Backup)'!$A10))</f>
        <v xml:space="preserve"> </v>
      </c>
      <c r="F10" s="20" t="str">
        <f>IF($A10=" "," ",INDEX(Teilnehmer[Wurf 3],'VfL Winterbach 1 (Backup)'!$A10))</f>
        <v xml:space="preserve"> </v>
      </c>
      <c r="G10" s="20" t="str">
        <f>IF($A10=" "," ",INDEX(Teilnehmer[Wurf 4],'VfL Winterbach 1 (Backup)'!$A10))</f>
        <v xml:space="preserve"> </v>
      </c>
      <c r="H10" s="23" t="str">
        <f t="shared" si="1"/>
        <v xml:space="preserve"> </v>
      </c>
      <c r="I10" s="19" t="str">
        <f>IF($A10=" "," ",INDEX(Teilnehmer[Sprint 1],'VfL Winterbach 1 (Backup)'!$A10))</f>
        <v xml:space="preserve"> </v>
      </c>
      <c r="J10" s="20" t="str">
        <f>IF($A10=" "," ",INDEX(Teilnehmer[Sprint 2],'VfL Winterbach 1 (Backup)'!$A10))</f>
        <v xml:space="preserve"> </v>
      </c>
      <c r="K10" s="23" t="str">
        <f t="shared" si="2"/>
        <v xml:space="preserve"> </v>
      </c>
      <c r="L10" s="20" t="str">
        <f>IF($A10=" "," ",INDEX(Teilnehmer[Stabweit 1],'VfL Winterbach 1 (Backup)'!$A10))</f>
        <v xml:space="preserve"> </v>
      </c>
      <c r="M10" s="20" t="str">
        <f>IF($A10=" "," ",INDEX(Teilnehmer[Stabweit 2],'VfL Winterbach 1 (Backup)'!$A10))</f>
        <v xml:space="preserve"> </v>
      </c>
      <c r="N10" s="20" t="str">
        <f>IF($A10=" "," ",INDEX(Teilnehmer[Stabweit 3],'VfL Winterbach 1 (Backup)'!$A10))</f>
        <v xml:space="preserve"> </v>
      </c>
      <c r="O10" s="21" t="str">
        <f t="shared" si="0"/>
        <v xml:space="preserve"> </v>
      </c>
      <c r="P10" s="40" t="str">
        <f>IF($A10=" "," ",INDEX(Teilnehmer[Staffel],'VfL Winterbach 1 (Backup)'!$A10))</f>
        <v xml:space="preserve"> </v>
      </c>
    </row>
    <row r="11" spans="1:19" s="3" customFormat="1" x14ac:dyDescent="0.2">
      <c r="A11" s="38" t="str">
        <f>IF(ROWS($B$3:B11)&lt;=$A$1,INDEX(Teilnehmer[Nr.],_xlfn.AGGREGATE(15,3,(Teilnehmer[Team]='VfL Winterbach 1 (Backup)'!$B$1)/(Teilnehmer[Team]='VfL Winterbach 1 (Backup)'!$B$1)*ROW(Teilnehmer[Team])-ROW(Teilnehmer[[#Headers],[Team]]),ROWS('VfL Winterbach 1 (Backup)'!$B$3:B11)))," ")</f>
        <v xml:space="preserve"> </v>
      </c>
      <c r="B11" s="19" t="str">
        <f>IF(A11=" "," ",INDEX(Teilnehmer[Name],'VfL Winterbach 1 (Backup)'!A11))</f>
        <v xml:space="preserve"> </v>
      </c>
      <c r="C11" s="27" t="str">
        <f>IF(A11=" "," ",INDEX(Teilnehmer[Vorname],'VfL Winterbach 1 (Backup)'!A11))</f>
        <v xml:space="preserve"> </v>
      </c>
      <c r="D11" s="19" t="str">
        <f>IF($A11=" "," ",INDEX(Teilnehmer[Wurf 1],'VfL Winterbach 1 (Backup)'!$A11))</f>
        <v xml:space="preserve"> </v>
      </c>
      <c r="E11" s="20" t="str">
        <f>IF($A11=" "," ",INDEX(Teilnehmer[Wurf 2],'VfL Winterbach 1 (Backup)'!$A11))</f>
        <v xml:space="preserve"> </v>
      </c>
      <c r="F11" s="20" t="str">
        <f>IF($A11=" "," ",INDEX(Teilnehmer[Wurf 3],'VfL Winterbach 1 (Backup)'!$A11))</f>
        <v xml:space="preserve"> </v>
      </c>
      <c r="G11" s="20" t="str">
        <f>IF($A11=" "," ",INDEX(Teilnehmer[Wurf 4],'VfL Winterbach 1 (Backup)'!$A11))</f>
        <v xml:space="preserve"> </v>
      </c>
      <c r="H11" s="23" t="str">
        <f t="shared" si="1"/>
        <v xml:space="preserve"> </v>
      </c>
      <c r="I11" s="19" t="str">
        <f>IF(A11=" "," ",INDEX(Teilnehmer[Sprint 1],'VfL Winterbach 1 (Backup)'!A11))</f>
        <v xml:space="preserve"> </v>
      </c>
      <c r="J11" s="20" t="str">
        <f>IF(A11=" "," ",INDEX(Teilnehmer[Sprint 2],'VfL Winterbach 1 (Backup)'!A11))</f>
        <v xml:space="preserve"> </v>
      </c>
      <c r="K11" s="23" t="str">
        <f t="shared" si="2"/>
        <v xml:space="preserve"> </v>
      </c>
      <c r="L11" s="20" t="str">
        <f>IF($A11=" "," ",INDEX(Teilnehmer[Stabweit 1],'VfL Winterbach 1 (Backup)'!$A11))</f>
        <v xml:space="preserve"> </v>
      </c>
      <c r="M11" s="20" t="str">
        <f>IF($A11=" "," ",INDEX(Teilnehmer[Stabweit 2],'VfL Winterbach 1 (Backup)'!$A11))</f>
        <v xml:space="preserve"> </v>
      </c>
      <c r="N11" s="20" t="str">
        <f>IF($A11=" "," ",INDEX(Teilnehmer[Stabweit 3],'VfL Winterbach 1 (Backup)'!$A11))</f>
        <v xml:space="preserve"> </v>
      </c>
      <c r="O11" s="21" t="str">
        <f t="shared" si="0"/>
        <v xml:space="preserve"> </v>
      </c>
      <c r="P11" s="40" t="str">
        <f>IF($A11=" "," ",INDEX(Teilnehmer[Staffel],'VfL Winterbach 1 (Backup)'!$A11))</f>
        <v xml:space="preserve"> </v>
      </c>
    </row>
    <row r="12" spans="1:19" s="3" customFormat="1" x14ac:dyDescent="0.2">
      <c r="A12" s="38" t="str">
        <f>IF(ROWS($B$3:B12)&lt;=$A$1,INDEX(Teilnehmer[Nr.],_xlfn.AGGREGATE(15,3,(Teilnehmer[Team]='VfL Winterbach 1 (Backup)'!$B$1)/(Teilnehmer[Team]='VfL Winterbach 1 (Backup)'!$B$1)*ROW(Teilnehmer[Team])-ROW(Teilnehmer[[#Headers],[Team]]),ROWS('VfL Winterbach 1 (Backup)'!$B$3:B12)))," ")</f>
        <v xml:space="preserve"> </v>
      </c>
      <c r="B12" s="19" t="str">
        <f>IF(A12=" "," ",INDEX(Teilnehmer[Name],'VfL Winterbach 1 (Backup)'!A12))</f>
        <v xml:space="preserve"> </v>
      </c>
      <c r="C12" s="27" t="str">
        <f>IF(A12=" "," ",INDEX(Teilnehmer[Vorname],'VfL Winterbach 1 (Backup)'!A12))</f>
        <v xml:space="preserve"> </v>
      </c>
      <c r="D12" s="19" t="str">
        <f>IF($A12=" "," ",INDEX(Teilnehmer[Wurf 1],'VfL Winterbach 1 (Backup)'!$A12))</f>
        <v xml:space="preserve"> </v>
      </c>
      <c r="E12" s="20" t="str">
        <f>IF($A12=" "," ",INDEX(Teilnehmer[Wurf 2],'VfL Winterbach 1 (Backup)'!$A12))</f>
        <v xml:space="preserve"> </v>
      </c>
      <c r="F12" s="20" t="str">
        <f>IF($A12=" "," ",INDEX(Teilnehmer[Wurf 3],'VfL Winterbach 1 (Backup)'!$A12))</f>
        <v xml:space="preserve"> </v>
      </c>
      <c r="G12" s="20" t="str">
        <f>IF($A12=" "," ",INDEX(Teilnehmer[Wurf 4],'VfL Winterbach 1 (Backup)'!$A12))</f>
        <v xml:space="preserve"> </v>
      </c>
      <c r="H12" s="23" t="str">
        <f t="shared" si="1"/>
        <v xml:space="preserve"> </v>
      </c>
      <c r="I12" s="19" t="str">
        <f>IF(A12=" "," ",INDEX(Teilnehmer[Sprint 1],'VfL Winterbach 1 (Backup)'!A12))</f>
        <v xml:space="preserve"> </v>
      </c>
      <c r="J12" s="20" t="str">
        <f>IF(A12=" "," ",INDEX(Teilnehmer[Sprint 2],'VfL Winterbach 1 (Backup)'!A12))</f>
        <v xml:space="preserve"> </v>
      </c>
      <c r="K12" s="23" t="str">
        <f t="shared" si="2"/>
        <v xml:space="preserve"> </v>
      </c>
      <c r="L12" s="20" t="str">
        <f>IF($A12=" "," ",INDEX(Teilnehmer[Stabweit 1],'VfL Winterbach 1 (Backup)'!$A12))</f>
        <v xml:space="preserve"> </v>
      </c>
      <c r="M12" s="20" t="str">
        <f>IF($A12=" "," ",INDEX(Teilnehmer[Stabweit 2],'VfL Winterbach 1 (Backup)'!$A12))</f>
        <v xml:space="preserve"> </v>
      </c>
      <c r="N12" s="20" t="str">
        <f>IF($A12=" "," ",INDEX(Teilnehmer[Stabweit 3],'VfL Winterbach 1 (Backup)'!$A12))</f>
        <v xml:space="preserve"> </v>
      </c>
      <c r="O12" s="21" t="str">
        <f t="shared" si="0"/>
        <v xml:space="preserve"> </v>
      </c>
      <c r="P12" s="40" t="str">
        <f>IF($A12=" "," ",INDEX(Teilnehmer[Staffel],'VfL Winterbach 1 (Backup)'!$A12))</f>
        <v xml:space="preserve"> </v>
      </c>
    </row>
    <row r="13" spans="1:19" s="3" customFormat="1" x14ac:dyDescent="0.2">
      <c r="A13" s="38" t="str">
        <f>IF(ROWS($B$3:B13)&lt;=$A$1,INDEX(Teilnehmer[Nr.],_xlfn.AGGREGATE(15,3,(Teilnehmer[Team]='VfL Winterbach 1 (Backup)'!$B$1)/(Teilnehmer[Team]='VfL Winterbach 1 (Backup)'!$B$1)*ROW(Teilnehmer[Team])-ROW(Teilnehmer[[#Headers],[Team]]),ROWS('VfL Winterbach 1 (Backup)'!$B$3:B13)))," ")</f>
        <v xml:space="preserve"> </v>
      </c>
      <c r="B13" s="19" t="str">
        <f>IF(A13=" "," ",INDEX(Teilnehmer[Name],'VfL Winterbach 1 (Backup)'!A13))</f>
        <v xml:space="preserve"> </v>
      </c>
      <c r="C13" s="27" t="str">
        <f>IF(A13=" "," ",INDEX(Teilnehmer[Vorname],'VfL Winterbach 1 (Backup)'!A13))</f>
        <v xml:space="preserve"> </v>
      </c>
      <c r="D13" s="19" t="str">
        <f>IF($A13=" "," ",INDEX(Teilnehmer[Wurf 1],'VfL Winterbach 1 (Backup)'!$A13))</f>
        <v xml:space="preserve"> </v>
      </c>
      <c r="E13" s="20" t="str">
        <f>IF($A13=" "," ",INDEX(Teilnehmer[Wurf 2],'VfL Winterbach 1 (Backup)'!$A13))</f>
        <v xml:space="preserve"> </v>
      </c>
      <c r="F13" s="20" t="str">
        <f>IF($A13=" "," ",INDEX(Teilnehmer[Wurf 3],'VfL Winterbach 1 (Backup)'!$A13))</f>
        <v xml:space="preserve"> </v>
      </c>
      <c r="G13" s="20" t="str">
        <f>IF($A13=" "," ",INDEX(Teilnehmer[Wurf 4],'VfL Winterbach 1 (Backup)'!$A13))</f>
        <v xml:space="preserve"> </v>
      </c>
      <c r="H13" s="23" t="str">
        <f t="shared" si="1"/>
        <v xml:space="preserve"> </v>
      </c>
      <c r="I13" s="19" t="str">
        <f>IF(A13=" "," ",INDEX(Teilnehmer[Sprint 1],'VfL Winterbach 1 (Backup)'!A13))</f>
        <v xml:space="preserve"> </v>
      </c>
      <c r="J13" s="20" t="str">
        <f>IF(A13=" "," ",INDEX(Teilnehmer[Sprint 2],'VfL Winterbach 1 (Backup)'!A13))</f>
        <v xml:space="preserve"> </v>
      </c>
      <c r="K13" s="23" t="str">
        <f t="shared" si="2"/>
        <v xml:space="preserve"> </v>
      </c>
      <c r="L13" s="20" t="str">
        <f>IF($A13=" "," ",INDEX(Teilnehmer[Stabweit 1],'VfL Winterbach 1 (Backup)'!$A13))</f>
        <v xml:space="preserve"> </v>
      </c>
      <c r="M13" s="20" t="str">
        <f>IF($A13=" "," ",INDEX(Teilnehmer[Stabweit 2],'VfL Winterbach 1 (Backup)'!$A13))</f>
        <v xml:space="preserve"> </v>
      </c>
      <c r="N13" s="20" t="str">
        <f>IF($A13=" "," ",INDEX(Teilnehmer[Stabweit 3],'VfL Winterbach 1 (Backup)'!$A13))</f>
        <v xml:space="preserve"> </v>
      </c>
      <c r="O13" s="21" t="str">
        <f t="shared" si="0"/>
        <v xml:space="preserve"> </v>
      </c>
      <c r="P13" s="40" t="str">
        <f>IF($A13=" "," ",INDEX(Teilnehmer[Staffel],'VfL Winterbach 1 (Backup)'!$A13))</f>
        <v xml:space="preserve"> </v>
      </c>
    </row>
    <row r="14" spans="1:19" s="3" customFormat="1" ht="15.75" thickBot="1" x14ac:dyDescent="0.25">
      <c r="A14" s="39" t="s">
        <v>2</v>
      </c>
      <c r="B14" s="30"/>
      <c r="C14" s="31"/>
      <c r="D14" s="30"/>
      <c r="E14" s="32"/>
      <c r="F14" s="32"/>
      <c r="G14" s="32"/>
      <c r="H14" s="33" t="e">
        <f>_xlfn.AGGREGATE(14,4,H3:H13,1) + _xlfn.AGGREGATE(14,4,H3:H13,2) + _xlfn.AGGREGATE(14,4,H3:H13,3) + _xlfn.AGGREGATE(14,4,H3:H13,4) + _xlfn.AGGREGATE(14,4,H3:H13,5) + _xlfn.AGGREGATE(14,4,H3:H13,6)</f>
        <v>#NUM!</v>
      </c>
      <c r="I14" s="30"/>
      <c r="J14" s="32"/>
      <c r="K14" s="33" t="e">
        <f>_xlfn.AGGREGATE(15,4,K3:K13,1) + _xlfn.AGGREGATE(15,4,K3:K13,2) + _xlfn.AGGREGATE(15,4,K3:K13,3) + _xlfn.AGGREGATE(15,4,K3:K13,4) + _xlfn.AGGREGATE(15,4,K3:K13,5) + _xlfn.AGGREGATE(15,4,K3:K13,6)</f>
        <v>#NUM!</v>
      </c>
      <c r="L14" s="32"/>
      <c r="M14" s="32"/>
      <c r="N14" s="32"/>
      <c r="O14" s="32" t="e">
        <f>_xlfn.AGGREGATE(14,4,O3:O13,1) + _xlfn.AGGREGATE(14,4,O3:O13,2) + _xlfn.AGGREGATE(14,4,O3:O13,3) + _xlfn.AGGREGATE(14,4,O3:O13,4) + _xlfn.AGGREGATE(14,4,O3:O13,5) + _xlfn.AGGREGATE(14,4,O3:O13,6)</f>
        <v>#NUM!</v>
      </c>
      <c r="P14" s="42">
        <f>MAX(P3:P13)</f>
        <v>0</v>
      </c>
    </row>
    <row r="15" spans="1:19" s="3" customFormat="1" x14ac:dyDescent="0.2">
      <c r="A15" s="28" t="str">
        <f>IF(ROWS($B$3:B15)&lt;=$A$1,INDEX(Teilnehmer[Nr.],_xlfn.AGGREGATE(15,3,(Teilnehmer[Team]='VfL Winterbach 1 (Backup)'!$B$1)/(Teilnehmer[Team]='VfL Winterbach 1 (Backup)'!$B$1)*ROW(Teilnehmer[Team])-ROW(Teilnehmer[[#Headers],[Team]]),ROWS('VfL Winterbach 1 (Backup)'!$B$3:B15))),"")</f>
        <v/>
      </c>
      <c r="B15" s="8"/>
      <c r="C15" s="12"/>
      <c r="D15" s="8"/>
      <c r="E15" s="8"/>
      <c r="F15" s="8"/>
      <c r="G15" s="8"/>
      <c r="H15" s="8"/>
      <c r="I15" s="8"/>
      <c r="J15" s="8"/>
      <c r="K15" s="8"/>
      <c r="L15" s="8"/>
      <c r="M15" s="8"/>
      <c r="N15" s="8"/>
      <c r="O15" s="8"/>
    </row>
    <row r="16" spans="1:19" s="3" customFormat="1" x14ac:dyDescent="0.2">
      <c r="A16" s="28"/>
      <c r="B16" s="8"/>
      <c r="C16" s="12"/>
      <c r="D16" s="8"/>
      <c r="E16" s="8"/>
      <c r="F16" s="8"/>
      <c r="G16" s="8"/>
      <c r="H16" s="8"/>
      <c r="I16" s="8"/>
      <c r="J16" s="8"/>
      <c r="K16" s="8"/>
      <c r="L16" s="8"/>
      <c r="M16" s="8"/>
      <c r="N16" s="8"/>
      <c r="O16" s="8"/>
    </row>
    <row r="17" spans="1:15" s="3" customFormat="1" x14ac:dyDescent="0.2">
      <c r="A17" s="28"/>
      <c r="B17" s="8"/>
      <c r="C17" s="12"/>
      <c r="D17" s="8"/>
      <c r="E17" s="8"/>
      <c r="F17" s="8"/>
      <c r="G17" s="8"/>
      <c r="H17" s="8"/>
      <c r="I17" s="8"/>
      <c r="J17" s="8"/>
      <c r="K17" s="8"/>
      <c r="L17" s="8"/>
      <c r="M17" s="8"/>
      <c r="N17" s="8"/>
      <c r="O17" s="8"/>
    </row>
    <row r="18" spans="1:15" s="3" customFormat="1" x14ac:dyDescent="0.2">
      <c r="A18" s="28"/>
      <c r="B18" s="8"/>
      <c r="C18" s="12"/>
      <c r="D18" s="8"/>
      <c r="E18" s="8"/>
      <c r="F18" s="8"/>
      <c r="G18" s="8"/>
      <c r="H18" s="8"/>
      <c r="I18" s="8"/>
      <c r="J18" s="8"/>
      <c r="K18" s="8"/>
      <c r="L18" s="8"/>
      <c r="M18" s="8"/>
      <c r="N18" s="8"/>
      <c r="O18" s="8"/>
    </row>
    <row r="19" spans="1:15" s="3" customFormat="1" x14ac:dyDescent="0.2">
      <c r="A19" s="28"/>
      <c r="B19" s="8"/>
      <c r="C19" s="12"/>
      <c r="D19" s="8"/>
      <c r="E19" s="8"/>
      <c r="F19" s="8"/>
      <c r="G19" s="8"/>
      <c r="H19" s="8"/>
      <c r="I19" s="8"/>
      <c r="J19" s="8"/>
      <c r="K19" s="8"/>
      <c r="L19" s="8"/>
      <c r="M19" s="8"/>
      <c r="N19" s="8"/>
      <c r="O19" s="8"/>
    </row>
    <row r="20" spans="1:15" s="3" customFormat="1" x14ac:dyDescent="0.2">
      <c r="A20" s="28"/>
      <c r="B20" s="8"/>
      <c r="C20" s="12"/>
      <c r="D20" s="8"/>
      <c r="E20" s="8"/>
      <c r="F20" s="8"/>
      <c r="G20" s="8"/>
      <c r="H20" s="8"/>
      <c r="I20" s="8"/>
      <c r="J20" s="8"/>
      <c r="K20" s="8"/>
      <c r="L20" s="8"/>
      <c r="M20" s="8"/>
      <c r="N20" s="8"/>
      <c r="O20" s="8"/>
    </row>
    <row r="21" spans="1:15" s="3" customFormat="1" x14ac:dyDescent="0.2">
      <c r="A21" s="28"/>
      <c r="B21" s="8"/>
      <c r="C21" s="12"/>
      <c r="D21" s="8"/>
      <c r="E21" s="8"/>
      <c r="F21" s="8"/>
      <c r="G21" s="8"/>
      <c r="H21" s="8"/>
      <c r="I21" s="8"/>
      <c r="J21" s="8"/>
      <c r="K21" s="8"/>
      <c r="L21" s="8"/>
      <c r="M21" s="8"/>
      <c r="N21" s="8"/>
      <c r="O21" s="8"/>
    </row>
    <row r="22" spans="1:15" s="3" customFormat="1" x14ac:dyDescent="0.2">
      <c r="A22" s="28"/>
      <c r="B22" s="8"/>
      <c r="C22" s="12"/>
      <c r="D22" s="8"/>
      <c r="E22" s="8"/>
      <c r="F22" s="8"/>
      <c r="G22" s="8"/>
      <c r="H22" s="8"/>
      <c r="I22" s="8"/>
      <c r="J22" s="8"/>
      <c r="K22" s="8"/>
      <c r="L22" s="8"/>
      <c r="M22" s="8"/>
      <c r="N22" s="8"/>
      <c r="O22" s="8"/>
    </row>
    <row r="23" spans="1:15" s="3" customFormat="1" x14ac:dyDescent="0.2">
      <c r="A23" s="28"/>
      <c r="B23" s="8"/>
      <c r="C23" s="12"/>
      <c r="D23" s="8"/>
      <c r="E23" s="8"/>
      <c r="F23" s="8"/>
      <c r="G23" s="8"/>
      <c r="H23" s="8"/>
      <c r="I23" s="8"/>
      <c r="J23" s="8"/>
      <c r="K23" s="8"/>
      <c r="L23" s="8"/>
      <c r="M23" s="8"/>
      <c r="N23" s="8"/>
      <c r="O23" s="8"/>
    </row>
    <row r="24" spans="1:15" s="3" customFormat="1" x14ac:dyDescent="0.2">
      <c r="A24" s="28"/>
      <c r="B24" s="8"/>
      <c r="C24" s="12"/>
      <c r="D24" s="8"/>
      <c r="E24" s="8"/>
      <c r="F24" s="8"/>
      <c r="G24" s="8"/>
      <c r="H24" s="8"/>
      <c r="I24" s="8"/>
      <c r="J24" s="8"/>
      <c r="K24" s="8"/>
      <c r="L24" s="8"/>
      <c r="M24" s="8"/>
      <c r="N24" s="8"/>
      <c r="O24" s="8"/>
    </row>
    <row r="25" spans="1:15" x14ac:dyDescent="0.2">
      <c r="C25" s="9"/>
    </row>
    <row r="26" spans="1:15" x14ac:dyDescent="0.2">
      <c r="C26" s="9"/>
    </row>
    <row r="27" spans="1:15" x14ac:dyDescent="0.2">
      <c r="C27" s="9"/>
    </row>
    <row r="28" spans="1:15" x14ac:dyDescent="0.2">
      <c r="C28" s="9"/>
    </row>
    <row r="29" spans="1:15" x14ac:dyDescent="0.2">
      <c r="C29" s="9"/>
    </row>
  </sheetData>
  <mergeCells count="3">
    <mergeCell ref="D1:H1"/>
    <mergeCell ref="I1:K1"/>
    <mergeCell ref="L1:O1"/>
  </mergeCells>
  <conditionalFormatting sqref="N31:O67 A31:I67 A68:O1048576 A2:O2 A1:B1 A4:O30 A3:P3 P4:P13">
    <cfRule type="cellIs" dxfId="2" priority="3" operator="notEqual">
      <formula>""</formula>
    </cfRule>
  </conditionalFormatting>
  <conditionalFormatting sqref="D1">
    <cfRule type="cellIs" dxfId="1" priority="2" operator="notEqual">
      <formula>""</formula>
    </cfRule>
  </conditionalFormatting>
  <conditionalFormatting sqref="I1">
    <cfRule type="cellIs" dxfId="0" priority="1" operator="notEqual">
      <formula>""</formula>
    </cfRule>
  </conditionalFormatting>
  <printOptions gridLines="1"/>
  <pageMargins left="0.19685039370078741" right="0.19685039370078741" top="0.39370078740157483" bottom="0.62992125984251968" header="0.23622047244094491" footer="0.51181102362204722"/>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Teams</vt:lpstr>
      <vt:lpstr>Teilnehmer erfassen</vt:lpstr>
      <vt:lpstr>Auswertung</vt:lpstr>
      <vt:lpstr>VfL Winterbach 1</vt:lpstr>
      <vt:lpstr>VfL Winterbach 2</vt:lpstr>
      <vt:lpstr>TSV Schmiden</vt:lpstr>
      <vt:lpstr>TV Murrhardt-SV Remshalden</vt:lpstr>
      <vt:lpstr>SG Schorndorf</vt:lpstr>
      <vt:lpstr>LG Weissacher Tal</vt:lpstr>
      <vt:lpstr>TSF Welzheim</vt:lpstr>
      <vt:lpstr>SG Weinstadt</vt:lpstr>
      <vt:lpstr>VfL Waiblingen</vt:lpstr>
      <vt:lpstr>VfL Winterbach 1 (Backup)</vt:lpstr>
      <vt:lpstr>'LG Weissacher Tal'!TeamNamen</vt:lpstr>
      <vt:lpstr>'SG Schorndorf'!TeamNamen</vt:lpstr>
      <vt:lpstr>'SG Weinstadt'!TeamNamen</vt:lpstr>
      <vt:lpstr>'TSF Welzheim'!TeamNamen</vt:lpstr>
      <vt:lpstr>'TSV Schmiden'!TeamNamen</vt:lpstr>
      <vt:lpstr>'TV Murrhardt-SV Remshalden'!TeamNamen</vt:lpstr>
      <vt:lpstr>'VfL Waiblingen'!TeamNamen</vt:lpstr>
      <vt:lpstr>'VfL Winterbach 1 (Backup)'!TeamNamen</vt:lpstr>
      <vt:lpstr>'VfL Winterbach 2'!TeamNamen</vt:lpstr>
      <vt:lpstr>TeamNamen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Inge Rieger</cp:lastModifiedBy>
  <cp:lastPrinted>2018-09-15T09:22:12Z</cp:lastPrinted>
  <dcterms:created xsi:type="dcterms:W3CDTF">2005-07-12T12:45:46Z</dcterms:created>
  <dcterms:modified xsi:type="dcterms:W3CDTF">2019-07-21T08:53:54Z</dcterms:modified>
</cp:coreProperties>
</file>